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defaultThemeVersion="124226"/>
  <xr:revisionPtr revIDLastSave="2" documentId="11_217FFB028D5F567D70DF56420113DEDF4FED7CAA" xr6:coauthVersionLast="47" xr6:coauthVersionMax="47" xr10:uidLastSave="{B8E48B61-D29C-4B8D-9DE0-9FA1FFE21716}"/>
  <bookViews>
    <workbookView xWindow="3780" yWindow="1740" windowWidth="21600" windowHeight="12645" tabRatio="692" xr2:uid="{00000000-000D-0000-FFFF-FFFF00000000}"/>
  </bookViews>
  <sheets>
    <sheet name="Disclaimer" sheetId="1" r:id="rId1"/>
    <sheet name="Guide2026" sheetId="2" r:id="rId2"/>
    <sheet name="General Assumptions" sheetId="3" r:id="rId3"/>
    <sheet name="Summary Calculator" sheetId="4" r:id="rId4"/>
    <sheet name="MBarley" sheetId="5" r:id="rId5"/>
    <sheet name="FBarley" sheetId="6" r:id="rId6"/>
    <sheet name="Corn" sheetId="7" r:id="rId7"/>
    <sheet name="HFallRye" sheetId="8" r:id="rId8"/>
    <sheet name="Oats" sheetId="9" r:id="rId9"/>
    <sheet name="Durum" sheetId="10" r:id="rId10"/>
    <sheet name="SWheat" sheetId="11" r:id="rId11"/>
    <sheet name="WWheat" sheetId="12" r:id="rId12"/>
    <sheet name="Canola" sheetId="13" r:id="rId13"/>
    <sheet name="Flax" sheetId="14" r:id="rId14"/>
    <sheet name="BMustard" sheetId="15" r:id="rId15"/>
    <sheet name="OMustard" sheetId="16" r:id="rId16"/>
    <sheet name="YMustard" sheetId="17" r:id="rId17"/>
    <sheet name="Hybrid Brown Mustard" sheetId="18" r:id="rId18"/>
    <sheet name="Sunflower" sheetId="19" r:id="rId19"/>
    <sheet name="Soybean" sheetId="20" r:id="rId20"/>
    <sheet name="DesiChickpeas" sheetId="21" r:id="rId21"/>
    <sheet name="Chickpeas, large" sheetId="22" r:id="rId22"/>
    <sheet name="Chickpeas, small" sheetId="23" r:id="rId23"/>
    <sheet name="LGLentil" sheetId="24" r:id="rId24"/>
    <sheet name="RLentil" sheetId="25" r:id="rId25"/>
    <sheet name="GPeas" sheetId="26" r:id="rId26"/>
    <sheet name="Ypeas" sheetId="27" r:id="rId27"/>
    <sheet name="Black Bean" sheetId="28" r:id="rId28"/>
    <sheet name="Fbean" sheetId="29" r:id="rId29"/>
    <sheet name="Camelina" sheetId="30" r:id="rId30"/>
    <sheet name="Canaryseed" sheetId="31" r:id="rId31"/>
    <sheet name="Caraway" sheetId="32" r:id="rId32"/>
    <sheet name="Coriander" sheetId="33" r:id="rId33"/>
    <sheet name="Fenugreek" sheetId="34" r:id="rId34"/>
    <sheet name="Quinoa" sheetId="35" r:id="rId35"/>
  </sheets>
  <definedNames>
    <definedName name="_xlnm.Print_Area" localSheetId="0">Disclaimer!$A$1:$L$26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6" i="35" l="1"/>
  <c r="C39" i="35"/>
  <c r="B39" i="35"/>
  <c r="I38" i="35"/>
  <c r="I37" i="35"/>
  <c r="I36" i="35"/>
  <c r="I35" i="35"/>
  <c r="I34" i="35"/>
  <c r="I33" i="35"/>
  <c r="I32" i="35"/>
  <c r="I31" i="35"/>
  <c r="I39" i="35" s="1"/>
  <c r="C28" i="35"/>
  <c r="B28" i="35"/>
  <c r="I27" i="35"/>
  <c r="I26" i="35"/>
  <c r="I25" i="35"/>
  <c r="I24" i="35"/>
  <c r="I23" i="35"/>
  <c r="I22" i="35"/>
  <c r="I21" i="35"/>
  <c r="I20" i="35"/>
  <c r="I19" i="35"/>
  <c r="I18" i="35"/>
  <c r="I17" i="35"/>
  <c r="I16" i="35"/>
  <c r="I15" i="35"/>
  <c r="I14" i="35"/>
  <c r="I13" i="35"/>
  <c r="I28" i="35" s="1"/>
  <c r="C9" i="35"/>
  <c r="B9" i="35"/>
  <c r="I8" i="35"/>
  <c r="I9" i="35" s="1"/>
  <c r="C56" i="34"/>
  <c r="C39" i="34"/>
  <c r="B39" i="34"/>
  <c r="I38" i="34"/>
  <c r="I37" i="34"/>
  <c r="I36" i="34"/>
  <c r="I35" i="34"/>
  <c r="I34" i="34"/>
  <c r="I33" i="34"/>
  <c r="I32" i="34"/>
  <c r="I31" i="34"/>
  <c r="I39" i="34" s="1"/>
  <c r="C28" i="34"/>
  <c r="B28" i="34"/>
  <c r="I27" i="34"/>
  <c r="I26" i="34"/>
  <c r="I25" i="34"/>
  <c r="I24" i="34"/>
  <c r="I23" i="34"/>
  <c r="I22" i="34"/>
  <c r="I21" i="34"/>
  <c r="I20" i="34"/>
  <c r="I19" i="34"/>
  <c r="I18" i="34"/>
  <c r="I17" i="34"/>
  <c r="I16" i="34"/>
  <c r="I15" i="34"/>
  <c r="I14" i="34"/>
  <c r="I13" i="34"/>
  <c r="I28" i="34" s="1"/>
  <c r="C9" i="34"/>
  <c r="B9" i="34"/>
  <c r="I8" i="34"/>
  <c r="I9" i="34" s="1"/>
  <c r="C56" i="33"/>
  <c r="C39" i="33"/>
  <c r="B39" i="33"/>
  <c r="I38" i="33"/>
  <c r="I37" i="33"/>
  <c r="I36" i="33"/>
  <c r="I35" i="33"/>
  <c r="I34" i="33"/>
  <c r="I33" i="33"/>
  <c r="I32" i="33"/>
  <c r="I31" i="33"/>
  <c r="I39" i="33" s="1"/>
  <c r="C28" i="33"/>
  <c r="B28" i="33"/>
  <c r="I27" i="33"/>
  <c r="I26" i="33"/>
  <c r="I25" i="33"/>
  <c r="I24" i="33"/>
  <c r="I23" i="33"/>
  <c r="I22" i="33"/>
  <c r="I21" i="33"/>
  <c r="I20" i="33"/>
  <c r="I19" i="33"/>
  <c r="I18" i="33"/>
  <c r="I17" i="33"/>
  <c r="I16" i="33"/>
  <c r="I15" i="33"/>
  <c r="I14" i="33"/>
  <c r="I13" i="33"/>
  <c r="I28" i="33" s="1"/>
  <c r="C9" i="33"/>
  <c r="B9" i="33"/>
  <c r="I8" i="33"/>
  <c r="I9" i="33" s="1"/>
  <c r="C56" i="32"/>
  <c r="C39" i="32"/>
  <c r="B39" i="32"/>
  <c r="I38" i="32"/>
  <c r="I37" i="32"/>
  <c r="I36" i="32"/>
  <c r="I35" i="32"/>
  <c r="I34" i="32"/>
  <c r="I33" i="32"/>
  <c r="I32" i="32"/>
  <c r="I31" i="32"/>
  <c r="I39" i="32" s="1"/>
  <c r="C28" i="32"/>
  <c r="B28" i="32"/>
  <c r="I27" i="32"/>
  <c r="I26" i="32"/>
  <c r="I25" i="32"/>
  <c r="I24" i="32"/>
  <c r="I23" i="32"/>
  <c r="I22" i="32"/>
  <c r="I21" i="32"/>
  <c r="I20" i="32"/>
  <c r="I19" i="32"/>
  <c r="I18" i="32"/>
  <c r="I17" i="32"/>
  <c r="I16" i="32"/>
  <c r="I15" i="32"/>
  <c r="I14" i="32"/>
  <c r="I13" i="32"/>
  <c r="I28" i="32" s="1"/>
  <c r="C9" i="32"/>
  <c r="B9" i="32"/>
  <c r="I8" i="32"/>
  <c r="I9" i="32" s="1"/>
  <c r="C56" i="31"/>
  <c r="C39" i="31"/>
  <c r="B39" i="31"/>
  <c r="I38" i="31"/>
  <c r="I37" i="31"/>
  <c r="I36" i="31"/>
  <c r="I35" i="31"/>
  <c r="I34" i="31"/>
  <c r="I33" i="31"/>
  <c r="I32" i="31"/>
  <c r="I31" i="31"/>
  <c r="I39" i="31" s="1"/>
  <c r="C28" i="31"/>
  <c r="B28" i="31"/>
  <c r="I27" i="31"/>
  <c r="I26" i="31"/>
  <c r="I25" i="31"/>
  <c r="I24" i="31"/>
  <c r="I23" i="31"/>
  <c r="I22" i="31"/>
  <c r="I21" i="31"/>
  <c r="I20" i="31"/>
  <c r="I19" i="31"/>
  <c r="I18" i="31"/>
  <c r="I17" i="31"/>
  <c r="I16" i="31"/>
  <c r="I15" i="31"/>
  <c r="I14" i="31"/>
  <c r="I13" i="31"/>
  <c r="I28" i="31" s="1"/>
  <c r="C9" i="31"/>
  <c r="B9" i="31"/>
  <c r="I8" i="31"/>
  <c r="I9" i="31" s="1"/>
  <c r="C56" i="30"/>
  <c r="C39" i="30"/>
  <c r="B39" i="30"/>
  <c r="I38" i="30"/>
  <c r="I37" i="30"/>
  <c r="I36" i="30"/>
  <c r="I35" i="30"/>
  <c r="I34" i="30"/>
  <c r="I33" i="30"/>
  <c r="I32" i="30"/>
  <c r="I31" i="30"/>
  <c r="I39" i="30" s="1"/>
  <c r="C28" i="30"/>
  <c r="B28" i="30"/>
  <c r="I27" i="30"/>
  <c r="I26" i="30"/>
  <c r="I25" i="30"/>
  <c r="I24" i="30"/>
  <c r="I23" i="30"/>
  <c r="I22" i="30"/>
  <c r="I21" i="30"/>
  <c r="I20" i="30"/>
  <c r="I19" i="30"/>
  <c r="I18" i="30"/>
  <c r="I17" i="30"/>
  <c r="I16" i="30"/>
  <c r="I15" i="30"/>
  <c r="I14" i="30"/>
  <c r="I13" i="30"/>
  <c r="I28" i="30" s="1"/>
  <c r="C9" i="30"/>
  <c r="B9" i="30"/>
  <c r="I8" i="30"/>
  <c r="I9" i="30" s="1"/>
  <c r="C56" i="29"/>
  <c r="C39" i="29"/>
  <c r="B39" i="29"/>
  <c r="G38" i="29"/>
  <c r="G37" i="29"/>
  <c r="G36" i="29"/>
  <c r="G35" i="29"/>
  <c r="G34" i="29"/>
  <c r="G33" i="29"/>
  <c r="G32" i="29"/>
  <c r="G31" i="29"/>
  <c r="G39" i="29" s="1"/>
  <c r="C28" i="29"/>
  <c r="B28" i="29"/>
  <c r="G27" i="29"/>
  <c r="G26" i="29"/>
  <c r="G25" i="29"/>
  <c r="G24" i="29"/>
  <c r="G23" i="29"/>
  <c r="G22" i="29"/>
  <c r="G21" i="29"/>
  <c r="G20" i="29"/>
  <c r="G19" i="29"/>
  <c r="G18" i="29"/>
  <c r="G17" i="29"/>
  <c r="G16" i="29"/>
  <c r="G15" i="29"/>
  <c r="G14" i="29"/>
  <c r="G13" i="29"/>
  <c r="G28" i="29" s="1"/>
  <c r="C9" i="29"/>
  <c r="B9" i="29"/>
  <c r="G8" i="29"/>
  <c r="G9" i="29" s="1"/>
  <c r="C56" i="28"/>
  <c r="C39" i="28"/>
  <c r="B39" i="28"/>
  <c r="I38" i="28"/>
  <c r="I37" i="28"/>
  <c r="I36" i="28"/>
  <c r="I35" i="28"/>
  <c r="I34" i="28"/>
  <c r="I33" i="28"/>
  <c r="I32" i="28"/>
  <c r="I31" i="28"/>
  <c r="I39" i="28" s="1"/>
  <c r="C28" i="28"/>
  <c r="B28" i="28"/>
  <c r="I27" i="28"/>
  <c r="I26" i="28"/>
  <c r="I25" i="28"/>
  <c r="I24" i="28"/>
  <c r="I23" i="28"/>
  <c r="I22" i="28"/>
  <c r="I21" i="28"/>
  <c r="I20" i="28"/>
  <c r="I19" i="28"/>
  <c r="I18" i="28"/>
  <c r="I17" i="28"/>
  <c r="I16" i="28"/>
  <c r="I15" i="28"/>
  <c r="I14" i="28"/>
  <c r="I13" i="28"/>
  <c r="I28" i="28" s="1"/>
  <c r="C9" i="28"/>
  <c r="B9" i="28"/>
  <c r="I8" i="28"/>
  <c r="I9" i="28" s="1"/>
  <c r="E56" i="27"/>
  <c r="D56" i="27"/>
  <c r="C56" i="27"/>
  <c r="E39" i="27"/>
  <c r="D39" i="27"/>
  <c r="C39" i="27"/>
  <c r="B39" i="27"/>
  <c r="K38" i="27"/>
  <c r="J38" i="27"/>
  <c r="I38" i="27"/>
  <c r="K37" i="27"/>
  <c r="J37" i="27"/>
  <c r="I37" i="27"/>
  <c r="K36" i="27"/>
  <c r="J36" i="27"/>
  <c r="I36" i="27"/>
  <c r="K35" i="27"/>
  <c r="J35" i="27"/>
  <c r="I35" i="27"/>
  <c r="K34" i="27"/>
  <c r="J34" i="27"/>
  <c r="I34" i="27"/>
  <c r="K33" i="27"/>
  <c r="J33" i="27"/>
  <c r="I33" i="27"/>
  <c r="K32" i="27"/>
  <c r="J32" i="27"/>
  <c r="I32" i="27"/>
  <c r="K31" i="27"/>
  <c r="K39" i="27" s="1"/>
  <c r="J31" i="27"/>
  <c r="J39" i="27" s="1"/>
  <c r="I31" i="27"/>
  <c r="I39" i="27" s="1"/>
  <c r="E28" i="27"/>
  <c r="D28" i="27"/>
  <c r="C28" i="27"/>
  <c r="B28" i="27"/>
  <c r="K27" i="27"/>
  <c r="J27" i="27"/>
  <c r="I27" i="27"/>
  <c r="K26" i="27"/>
  <c r="J26" i="27"/>
  <c r="I26" i="27"/>
  <c r="K24" i="27"/>
  <c r="J24" i="27"/>
  <c r="I24" i="27"/>
  <c r="K23" i="27"/>
  <c r="J23" i="27"/>
  <c r="I23" i="27"/>
  <c r="K22" i="27"/>
  <c r="J22" i="27"/>
  <c r="I22" i="27"/>
  <c r="K21" i="27"/>
  <c r="J21" i="27"/>
  <c r="I21" i="27"/>
  <c r="K20" i="27"/>
  <c r="J20" i="27"/>
  <c r="I20" i="27"/>
  <c r="K19" i="27"/>
  <c r="J19" i="27"/>
  <c r="I19" i="27"/>
  <c r="K18" i="27"/>
  <c r="J18" i="27"/>
  <c r="I18" i="27"/>
  <c r="K17" i="27"/>
  <c r="J17" i="27"/>
  <c r="I17" i="27"/>
  <c r="K16" i="27"/>
  <c r="J16" i="27"/>
  <c r="I16" i="27"/>
  <c r="K15" i="27"/>
  <c r="J15" i="27"/>
  <c r="I15" i="27"/>
  <c r="K14" i="27"/>
  <c r="J14" i="27"/>
  <c r="I14" i="27"/>
  <c r="K13" i="27"/>
  <c r="K28" i="27" s="1"/>
  <c r="J13" i="27"/>
  <c r="J28" i="27" s="1"/>
  <c r="I13" i="27"/>
  <c r="I28" i="27" s="1"/>
  <c r="E9" i="27"/>
  <c r="D9" i="27"/>
  <c r="C9" i="27"/>
  <c r="B9" i="27"/>
  <c r="K8" i="27"/>
  <c r="K9" i="27" s="1"/>
  <c r="J8" i="27"/>
  <c r="J9" i="27" s="1"/>
  <c r="I8" i="27"/>
  <c r="I9" i="27" s="1"/>
  <c r="E56" i="26"/>
  <c r="D56" i="26"/>
  <c r="C56" i="26"/>
  <c r="E39" i="26"/>
  <c r="D39" i="26"/>
  <c r="C39" i="26"/>
  <c r="B39" i="26"/>
  <c r="K38" i="26"/>
  <c r="J38" i="26"/>
  <c r="I38" i="26"/>
  <c r="K37" i="26"/>
  <c r="J37" i="26"/>
  <c r="I37" i="26"/>
  <c r="K36" i="26"/>
  <c r="J36" i="26"/>
  <c r="I36" i="26"/>
  <c r="K35" i="26"/>
  <c r="J35" i="26"/>
  <c r="I35" i="26"/>
  <c r="K34" i="26"/>
  <c r="J34" i="26"/>
  <c r="I34" i="26"/>
  <c r="K33" i="26"/>
  <c r="J33" i="26"/>
  <c r="I33" i="26"/>
  <c r="K32" i="26"/>
  <c r="J32" i="26"/>
  <c r="I32" i="26"/>
  <c r="K31" i="26"/>
  <c r="K39" i="26" s="1"/>
  <c r="J31" i="26"/>
  <c r="J39" i="26" s="1"/>
  <c r="I31" i="26"/>
  <c r="I39" i="26" s="1"/>
  <c r="E28" i="26"/>
  <c r="D28" i="26"/>
  <c r="C28" i="26"/>
  <c r="B28" i="26"/>
  <c r="K27" i="26"/>
  <c r="J27" i="26"/>
  <c r="I27" i="26"/>
  <c r="K26" i="26"/>
  <c r="J26" i="26"/>
  <c r="I26" i="26"/>
  <c r="K25" i="26"/>
  <c r="J25" i="26"/>
  <c r="I25" i="26"/>
  <c r="K24" i="26"/>
  <c r="J24" i="26"/>
  <c r="I24" i="26"/>
  <c r="K23" i="26"/>
  <c r="J23" i="26"/>
  <c r="I23" i="26"/>
  <c r="K22" i="26"/>
  <c r="J22" i="26"/>
  <c r="I22" i="26"/>
  <c r="K21" i="26"/>
  <c r="J21" i="26"/>
  <c r="I21" i="26"/>
  <c r="K20" i="26"/>
  <c r="J20" i="26"/>
  <c r="I20" i="26"/>
  <c r="K19" i="26"/>
  <c r="J19" i="26"/>
  <c r="I19" i="26"/>
  <c r="K18" i="26"/>
  <c r="J18" i="26"/>
  <c r="I18" i="26"/>
  <c r="K17" i="26"/>
  <c r="J17" i="26"/>
  <c r="I17" i="26"/>
  <c r="K16" i="26"/>
  <c r="J16" i="26"/>
  <c r="I16" i="26"/>
  <c r="K15" i="26"/>
  <c r="J15" i="26"/>
  <c r="I15" i="26"/>
  <c r="K14" i="26"/>
  <c r="J14" i="26"/>
  <c r="I14" i="26"/>
  <c r="K13" i="26"/>
  <c r="K28" i="26" s="1"/>
  <c r="J13" i="26"/>
  <c r="J28" i="26" s="1"/>
  <c r="I13" i="26"/>
  <c r="I28" i="26" s="1"/>
  <c r="E9" i="26"/>
  <c r="D9" i="26"/>
  <c r="C9" i="26"/>
  <c r="B9" i="26"/>
  <c r="K8" i="26"/>
  <c r="K9" i="26" s="1"/>
  <c r="J8" i="26"/>
  <c r="J9" i="26" s="1"/>
  <c r="I8" i="26"/>
  <c r="I9" i="26" s="1"/>
  <c r="E56" i="25"/>
  <c r="D56" i="25"/>
  <c r="C56" i="25"/>
  <c r="E39" i="25"/>
  <c r="D39" i="25"/>
  <c r="C39" i="25"/>
  <c r="B39" i="25"/>
  <c r="K38" i="25"/>
  <c r="J38" i="25"/>
  <c r="I38" i="25"/>
  <c r="K37" i="25"/>
  <c r="J37" i="25"/>
  <c r="I37" i="25"/>
  <c r="K36" i="25"/>
  <c r="J36" i="25"/>
  <c r="I36" i="25"/>
  <c r="K35" i="25"/>
  <c r="J35" i="25"/>
  <c r="I35" i="25"/>
  <c r="K34" i="25"/>
  <c r="J34" i="25"/>
  <c r="I34" i="25"/>
  <c r="K33" i="25"/>
  <c r="J33" i="25"/>
  <c r="I33" i="25"/>
  <c r="K32" i="25"/>
  <c r="J32" i="25"/>
  <c r="I32" i="25"/>
  <c r="K31" i="25"/>
  <c r="K39" i="25" s="1"/>
  <c r="J31" i="25"/>
  <c r="J39" i="25" s="1"/>
  <c r="I31" i="25"/>
  <c r="I39" i="25" s="1"/>
  <c r="E28" i="25"/>
  <c r="D28" i="25"/>
  <c r="C28" i="25"/>
  <c r="B28" i="25"/>
  <c r="K27" i="25"/>
  <c r="J27" i="25"/>
  <c r="I27" i="25"/>
  <c r="K26" i="25"/>
  <c r="J26" i="25"/>
  <c r="I26" i="25"/>
  <c r="K25" i="25"/>
  <c r="J25" i="25"/>
  <c r="I25" i="25"/>
  <c r="K24" i="25"/>
  <c r="J24" i="25"/>
  <c r="I24" i="25"/>
  <c r="K23" i="25"/>
  <c r="J23" i="25"/>
  <c r="I23" i="25"/>
  <c r="K22" i="25"/>
  <c r="J22" i="25"/>
  <c r="I22" i="25"/>
  <c r="K21" i="25"/>
  <c r="J21" i="25"/>
  <c r="I21" i="25"/>
  <c r="K20" i="25"/>
  <c r="J20" i="25"/>
  <c r="I20" i="25"/>
  <c r="K19" i="25"/>
  <c r="J19" i="25"/>
  <c r="I19" i="25"/>
  <c r="K18" i="25"/>
  <c r="J18" i="25"/>
  <c r="I18" i="25"/>
  <c r="K17" i="25"/>
  <c r="J17" i="25"/>
  <c r="I17" i="25"/>
  <c r="K16" i="25"/>
  <c r="J16" i="25"/>
  <c r="I16" i="25"/>
  <c r="K15" i="25"/>
  <c r="J15" i="25"/>
  <c r="I15" i="25"/>
  <c r="K14" i="25"/>
  <c r="J14" i="25"/>
  <c r="I14" i="25"/>
  <c r="K13" i="25"/>
  <c r="K28" i="25" s="1"/>
  <c r="J13" i="25"/>
  <c r="J28" i="25" s="1"/>
  <c r="I13" i="25"/>
  <c r="I28" i="25" s="1"/>
  <c r="E9" i="25"/>
  <c r="D9" i="25"/>
  <c r="C9" i="25"/>
  <c r="B9" i="25"/>
  <c r="K8" i="25"/>
  <c r="K9" i="25" s="1"/>
  <c r="J8" i="25"/>
  <c r="J9" i="25" s="1"/>
  <c r="I8" i="25"/>
  <c r="I9" i="25" s="1"/>
  <c r="E56" i="24"/>
  <c r="D56" i="24"/>
  <c r="C56" i="24"/>
  <c r="E39" i="24"/>
  <c r="D39" i="24"/>
  <c r="C39" i="24"/>
  <c r="B39" i="24"/>
  <c r="K38" i="24"/>
  <c r="J38" i="24"/>
  <c r="I38" i="24"/>
  <c r="K37" i="24"/>
  <c r="J37" i="24"/>
  <c r="I37" i="24"/>
  <c r="K36" i="24"/>
  <c r="J36" i="24"/>
  <c r="I36" i="24"/>
  <c r="K35" i="24"/>
  <c r="J35" i="24"/>
  <c r="I35" i="24"/>
  <c r="K34" i="24"/>
  <c r="J34" i="24"/>
  <c r="I34" i="24"/>
  <c r="K33" i="24"/>
  <c r="J33" i="24"/>
  <c r="I33" i="24"/>
  <c r="K32" i="24"/>
  <c r="J32" i="24"/>
  <c r="I32" i="24"/>
  <c r="K31" i="24"/>
  <c r="K39" i="24" s="1"/>
  <c r="J31" i="24"/>
  <c r="J39" i="24" s="1"/>
  <c r="I31" i="24"/>
  <c r="I39" i="24" s="1"/>
  <c r="E28" i="24"/>
  <c r="D28" i="24"/>
  <c r="C28" i="24"/>
  <c r="B28" i="24"/>
  <c r="K27" i="24"/>
  <c r="J27" i="24"/>
  <c r="I27" i="24"/>
  <c r="K26" i="24"/>
  <c r="J26" i="24"/>
  <c r="I26" i="24"/>
  <c r="K25" i="24"/>
  <c r="J25" i="24"/>
  <c r="I25" i="24"/>
  <c r="K24" i="24"/>
  <c r="J24" i="24"/>
  <c r="I24" i="24"/>
  <c r="K23" i="24"/>
  <c r="J23" i="24"/>
  <c r="I23" i="24"/>
  <c r="K22" i="24"/>
  <c r="J22" i="24"/>
  <c r="I22" i="24"/>
  <c r="K21" i="24"/>
  <c r="J21" i="24"/>
  <c r="I21" i="24"/>
  <c r="K20" i="24"/>
  <c r="J20" i="24"/>
  <c r="I20" i="24"/>
  <c r="K19" i="24"/>
  <c r="J19" i="24"/>
  <c r="I19" i="24"/>
  <c r="K18" i="24"/>
  <c r="J18" i="24"/>
  <c r="I18" i="24"/>
  <c r="K17" i="24"/>
  <c r="J17" i="24"/>
  <c r="I17" i="24"/>
  <c r="K16" i="24"/>
  <c r="J16" i="24"/>
  <c r="I16" i="24"/>
  <c r="K15" i="24"/>
  <c r="J15" i="24"/>
  <c r="I15" i="24"/>
  <c r="K14" i="24"/>
  <c r="J14" i="24"/>
  <c r="I14" i="24"/>
  <c r="K13" i="24"/>
  <c r="K28" i="24" s="1"/>
  <c r="J13" i="24"/>
  <c r="J28" i="24" s="1"/>
  <c r="I13" i="24"/>
  <c r="I28" i="24" s="1"/>
  <c r="E9" i="24"/>
  <c r="D9" i="24"/>
  <c r="C9" i="24"/>
  <c r="B9" i="24"/>
  <c r="K8" i="24"/>
  <c r="K9" i="24" s="1"/>
  <c r="J8" i="24"/>
  <c r="J9" i="24" s="1"/>
  <c r="I8" i="24"/>
  <c r="I9" i="24" s="1"/>
  <c r="C56" i="23"/>
  <c r="C39" i="23"/>
  <c r="B39" i="23"/>
  <c r="G38" i="23"/>
  <c r="G37" i="23"/>
  <c r="G36" i="23"/>
  <c r="G35" i="23"/>
  <c r="G34" i="23"/>
  <c r="G33" i="23"/>
  <c r="G32" i="23"/>
  <c r="G31" i="23"/>
  <c r="G39" i="23" s="1"/>
  <c r="C28" i="23"/>
  <c r="B28" i="23"/>
  <c r="G27" i="23"/>
  <c r="G26" i="23"/>
  <c r="G25" i="23"/>
  <c r="G24" i="23"/>
  <c r="G23" i="23"/>
  <c r="G22" i="23"/>
  <c r="G21" i="23"/>
  <c r="G20" i="23"/>
  <c r="G19" i="23"/>
  <c r="G18" i="23"/>
  <c r="G17" i="23"/>
  <c r="G16" i="23"/>
  <c r="G15" i="23"/>
  <c r="G14" i="23"/>
  <c r="G13" i="23"/>
  <c r="G28" i="23" s="1"/>
  <c r="C9" i="23"/>
  <c r="B9" i="23"/>
  <c r="G8" i="23"/>
  <c r="G9" i="23" s="1"/>
  <c r="C56" i="22"/>
  <c r="C39" i="22"/>
  <c r="B39" i="22"/>
  <c r="G38" i="22"/>
  <c r="G37" i="22"/>
  <c r="G36" i="22"/>
  <c r="G35" i="22"/>
  <c r="G34" i="22"/>
  <c r="G33" i="22"/>
  <c r="G32" i="22"/>
  <c r="G31" i="22"/>
  <c r="G39" i="22" s="1"/>
  <c r="C28" i="22"/>
  <c r="B28" i="22"/>
  <c r="G27" i="22"/>
  <c r="G26" i="22"/>
  <c r="G25" i="22"/>
  <c r="G24" i="22"/>
  <c r="G23" i="22"/>
  <c r="G22" i="22"/>
  <c r="G21" i="22"/>
  <c r="G20" i="22"/>
  <c r="G19" i="22"/>
  <c r="G18" i="22"/>
  <c r="G17" i="22"/>
  <c r="G16" i="22"/>
  <c r="G15" i="22"/>
  <c r="G14" i="22"/>
  <c r="G13" i="22"/>
  <c r="G28" i="22" s="1"/>
  <c r="C9" i="22"/>
  <c r="B9" i="22"/>
  <c r="G8" i="22"/>
  <c r="G9" i="22" s="1"/>
  <c r="C56" i="21"/>
  <c r="C39" i="21"/>
  <c r="B39" i="21"/>
  <c r="G38" i="21"/>
  <c r="G37" i="21"/>
  <c r="G36" i="21"/>
  <c r="G35" i="21"/>
  <c r="G34" i="21"/>
  <c r="G33" i="21"/>
  <c r="G32" i="21"/>
  <c r="G31" i="21"/>
  <c r="G39" i="21" s="1"/>
  <c r="C28" i="21"/>
  <c r="B28" i="21"/>
  <c r="G27" i="21"/>
  <c r="G26" i="21"/>
  <c r="G25" i="21"/>
  <c r="G24" i="21"/>
  <c r="G23" i="21"/>
  <c r="G22" i="21"/>
  <c r="G21" i="21"/>
  <c r="G20" i="21"/>
  <c r="G19" i="21"/>
  <c r="G18" i="21"/>
  <c r="G17" i="21"/>
  <c r="G16" i="21"/>
  <c r="G15" i="21"/>
  <c r="G14" i="21"/>
  <c r="G13" i="21"/>
  <c r="G28" i="21" s="1"/>
  <c r="C9" i="21"/>
  <c r="B9" i="21"/>
  <c r="G8" i="21"/>
  <c r="G9" i="21" s="1"/>
  <c r="E56" i="20"/>
  <c r="D56" i="20"/>
  <c r="C56" i="20"/>
  <c r="E39" i="20"/>
  <c r="D39" i="20"/>
  <c r="C39" i="20"/>
  <c r="B39" i="20"/>
  <c r="K38" i="20"/>
  <c r="J38" i="20"/>
  <c r="I38" i="20"/>
  <c r="K37" i="20"/>
  <c r="J37" i="20"/>
  <c r="I37" i="20"/>
  <c r="K36" i="20"/>
  <c r="J36" i="20"/>
  <c r="I36" i="20"/>
  <c r="K35" i="20"/>
  <c r="J35" i="20"/>
  <c r="I35" i="20"/>
  <c r="K34" i="20"/>
  <c r="J34" i="20"/>
  <c r="I34" i="20"/>
  <c r="K33" i="20"/>
  <c r="J33" i="20"/>
  <c r="I33" i="20"/>
  <c r="K32" i="20"/>
  <c r="J32" i="20"/>
  <c r="I32" i="20"/>
  <c r="K31" i="20"/>
  <c r="K39" i="20" s="1"/>
  <c r="J31" i="20"/>
  <c r="J39" i="20" s="1"/>
  <c r="I31" i="20"/>
  <c r="I39" i="20" s="1"/>
  <c r="E28" i="20"/>
  <c r="D28" i="20"/>
  <c r="C28" i="20"/>
  <c r="B28" i="20"/>
  <c r="K27" i="20"/>
  <c r="J27" i="20"/>
  <c r="I27" i="20"/>
  <c r="K26" i="20"/>
  <c r="J26" i="20"/>
  <c r="I26" i="20"/>
  <c r="K25" i="20"/>
  <c r="J25" i="20"/>
  <c r="I25" i="20"/>
  <c r="K24" i="20"/>
  <c r="J24" i="20"/>
  <c r="I24" i="20"/>
  <c r="K23" i="20"/>
  <c r="J23" i="20"/>
  <c r="I23" i="20"/>
  <c r="K22" i="20"/>
  <c r="J22" i="20"/>
  <c r="I22" i="20"/>
  <c r="K21" i="20"/>
  <c r="J21" i="20"/>
  <c r="I21" i="20"/>
  <c r="K20" i="20"/>
  <c r="J20" i="20"/>
  <c r="I20" i="20"/>
  <c r="K19" i="20"/>
  <c r="J19" i="20"/>
  <c r="I19" i="20"/>
  <c r="K18" i="20"/>
  <c r="J18" i="20"/>
  <c r="I18" i="20"/>
  <c r="K17" i="20"/>
  <c r="J17" i="20"/>
  <c r="I17" i="20"/>
  <c r="K16" i="20"/>
  <c r="J16" i="20"/>
  <c r="I16" i="20"/>
  <c r="K15" i="20"/>
  <c r="J15" i="20"/>
  <c r="I15" i="20"/>
  <c r="K14" i="20"/>
  <c r="J14" i="20"/>
  <c r="I14" i="20"/>
  <c r="K13" i="20"/>
  <c r="K28" i="20" s="1"/>
  <c r="J13" i="20"/>
  <c r="J28" i="20" s="1"/>
  <c r="I13" i="20"/>
  <c r="I28" i="20" s="1"/>
  <c r="E9" i="20"/>
  <c r="D9" i="20"/>
  <c r="C9" i="20"/>
  <c r="B9" i="20"/>
  <c r="K8" i="20"/>
  <c r="K9" i="20" s="1"/>
  <c r="J8" i="20"/>
  <c r="J9" i="20" s="1"/>
  <c r="I8" i="20"/>
  <c r="I9" i="20" s="1"/>
  <c r="C56" i="19"/>
  <c r="C39" i="19"/>
  <c r="B39" i="19"/>
  <c r="I38" i="19"/>
  <c r="I37" i="19"/>
  <c r="I36" i="19"/>
  <c r="I35" i="19"/>
  <c r="I34" i="19"/>
  <c r="I33" i="19"/>
  <c r="I32" i="19"/>
  <c r="I31" i="19"/>
  <c r="I39" i="19" s="1"/>
  <c r="C28" i="19"/>
  <c r="B28" i="19"/>
  <c r="I27" i="19"/>
  <c r="I26" i="19"/>
  <c r="I25" i="19"/>
  <c r="I24" i="19"/>
  <c r="I23" i="19"/>
  <c r="I22" i="19"/>
  <c r="I21" i="19"/>
  <c r="I20" i="19"/>
  <c r="I19" i="19"/>
  <c r="I18" i="19"/>
  <c r="I17" i="19"/>
  <c r="I16" i="19"/>
  <c r="I15" i="19"/>
  <c r="I14" i="19"/>
  <c r="I13" i="19"/>
  <c r="I28" i="19" s="1"/>
  <c r="C9" i="19"/>
  <c r="B9" i="19"/>
  <c r="I8" i="19"/>
  <c r="I9" i="19" s="1"/>
  <c r="C56" i="18"/>
  <c r="C39" i="18"/>
  <c r="B39" i="18"/>
  <c r="G38" i="18"/>
  <c r="G37" i="18"/>
  <c r="G36" i="18"/>
  <c r="G35" i="18"/>
  <c r="G34" i="18"/>
  <c r="G33" i="18"/>
  <c r="G32" i="18"/>
  <c r="G31" i="18"/>
  <c r="G39" i="18" s="1"/>
  <c r="C28" i="18"/>
  <c r="B28" i="18"/>
  <c r="G27" i="18"/>
  <c r="G26" i="18"/>
  <c r="G25" i="18"/>
  <c r="G24" i="18"/>
  <c r="G23" i="18"/>
  <c r="G22" i="18"/>
  <c r="G21" i="18"/>
  <c r="G20" i="18"/>
  <c r="G19" i="18"/>
  <c r="G18" i="18"/>
  <c r="G17" i="18"/>
  <c r="G16" i="18"/>
  <c r="G15" i="18"/>
  <c r="G14" i="18"/>
  <c r="G13" i="18"/>
  <c r="G28" i="18" s="1"/>
  <c r="C9" i="18"/>
  <c r="B9" i="18"/>
  <c r="G8" i="18"/>
  <c r="G9" i="18" s="1"/>
  <c r="C56" i="17"/>
  <c r="C39" i="17"/>
  <c r="B39" i="17"/>
  <c r="G38" i="17"/>
  <c r="G37" i="17"/>
  <c r="G36" i="17"/>
  <c r="G35" i="17"/>
  <c r="G34" i="17"/>
  <c r="G33" i="17"/>
  <c r="G32" i="17"/>
  <c r="G31" i="17"/>
  <c r="G39" i="17" s="1"/>
  <c r="C28" i="17"/>
  <c r="B28" i="17"/>
  <c r="G27" i="17"/>
  <c r="G26" i="17"/>
  <c r="G25" i="17"/>
  <c r="G24" i="17"/>
  <c r="G23" i="17"/>
  <c r="G22" i="17"/>
  <c r="G21" i="17"/>
  <c r="G20" i="17"/>
  <c r="G19" i="17"/>
  <c r="G18" i="17"/>
  <c r="G17" i="17"/>
  <c r="G16" i="17"/>
  <c r="G15" i="17"/>
  <c r="G14" i="17"/>
  <c r="G13" i="17"/>
  <c r="G28" i="17" s="1"/>
  <c r="C9" i="17"/>
  <c r="B9" i="17"/>
  <c r="G8" i="17"/>
  <c r="G9" i="17" s="1"/>
  <c r="C56" i="16"/>
  <c r="C39" i="16"/>
  <c r="B39" i="16"/>
  <c r="G38" i="16"/>
  <c r="G37" i="16"/>
  <c r="G36" i="16"/>
  <c r="G35" i="16"/>
  <c r="G34" i="16"/>
  <c r="G33" i="16"/>
  <c r="G32" i="16"/>
  <c r="G31" i="16"/>
  <c r="G39" i="16" s="1"/>
  <c r="C28" i="16"/>
  <c r="B28" i="16"/>
  <c r="G27" i="16"/>
  <c r="G26" i="16"/>
  <c r="G25" i="16"/>
  <c r="G24" i="16"/>
  <c r="G23" i="16"/>
  <c r="G22" i="16"/>
  <c r="G21" i="16"/>
  <c r="G20" i="16"/>
  <c r="G19" i="16"/>
  <c r="G18" i="16"/>
  <c r="G17" i="16"/>
  <c r="G16" i="16"/>
  <c r="G15" i="16"/>
  <c r="G14" i="16"/>
  <c r="G13" i="16"/>
  <c r="G28" i="16" s="1"/>
  <c r="C9" i="16"/>
  <c r="B9" i="16"/>
  <c r="G8" i="16"/>
  <c r="G9" i="16" s="1"/>
  <c r="C56" i="15"/>
  <c r="C39" i="15"/>
  <c r="B39" i="15"/>
  <c r="G38" i="15"/>
  <c r="G37" i="15"/>
  <c r="G36" i="15"/>
  <c r="G35" i="15"/>
  <c r="G34" i="15"/>
  <c r="G33" i="15"/>
  <c r="G32" i="15"/>
  <c r="G31" i="15"/>
  <c r="G39" i="15" s="1"/>
  <c r="C28" i="15"/>
  <c r="B28" i="15"/>
  <c r="G27" i="15"/>
  <c r="G26" i="15"/>
  <c r="G25" i="15"/>
  <c r="G24" i="15"/>
  <c r="G23" i="15"/>
  <c r="G22" i="15"/>
  <c r="G21" i="15"/>
  <c r="G20" i="15"/>
  <c r="G19" i="15"/>
  <c r="G18" i="15"/>
  <c r="G17" i="15"/>
  <c r="G16" i="15"/>
  <c r="G15" i="15"/>
  <c r="G14" i="15"/>
  <c r="G13" i="15"/>
  <c r="G28" i="15" s="1"/>
  <c r="C9" i="15"/>
  <c r="B9" i="15"/>
  <c r="G8" i="15"/>
  <c r="G9" i="15" s="1"/>
  <c r="E56" i="14"/>
  <c r="D56" i="14"/>
  <c r="C56" i="14"/>
  <c r="E39" i="14"/>
  <c r="D39" i="14"/>
  <c r="C39" i="14"/>
  <c r="B39" i="14"/>
  <c r="K38" i="14"/>
  <c r="J38" i="14"/>
  <c r="I38" i="14"/>
  <c r="K37" i="14"/>
  <c r="J37" i="14"/>
  <c r="I37" i="14"/>
  <c r="K36" i="14"/>
  <c r="J36" i="14"/>
  <c r="I36" i="14"/>
  <c r="K35" i="14"/>
  <c r="J35" i="14"/>
  <c r="I35" i="14"/>
  <c r="K34" i="14"/>
  <c r="J34" i="14"/>
  <c r="I34" i="14"/>
  <c r="K33" i="14"/>
  <c r="J33" i="14"/>
  <c r="I33" i="14"/>
  <c r="K32" i="14"/>
  <c r="J32" i="14"/>
  <c r="I32" i="14"/>
  <c r="K31" i="14"/>
  <c r="K39" i="14" s="1"/>
  <c r="J31" i="14"/>
  <c r="J39" i="14" s="1"/>
  <c r="I31" i="14"/>
  <c r="I39" i="14" s="1"/>
  <c r="E28" i="14"/>
  <c r="D28" i="14"/>
  <c r="C28" i="14"/>
  <c r="B28" i="14"/>
  <c r="K27" i="14"/>
  <c r="J27" i="14"/>
  <c r="I27" i="14"/>
  <c r="K26" i="14"/>
  <c r="J26" i="14"/>
  <c r="I26" i="14"/>
  <c r="K25" i="14"/>
  <c r="J25" i="14"/>
  <c r="I25" i="14"/>
  <c r="K24" i="14"/>
  <c r="J24" i="14"/>
  <c r="I24" i="14"/>
  <c r="K23" i="14"/>
  <c r="J23" i="14"/>
  <c r="I23" i="14"/>
  <c r="K22" i="14"/>
  <c r="J22" i="14"/>
  <c r="I22" i="14"/>
  <c r="K21" i="14"/>
  <c r="J21" i="14"/>
  <c r="I21" i="14"/>
  <c r="K20" i="14"/>
  <c r="J20" i="14"/>
  <c r="I20" i="14"/>
  <c r="K19" i="14"/>
  <c r="J19" i="14"/>
  <c r="I19" i="14"/>
  <c r="K18" i="14"/>
  <c r="J18" i="14"/>
  <c r="I18" i="14"/>
  <c r="K17" i="14"/>
  <c r="J17" i="14"/>
  <c r="I17" i="14"/>
  <c r="K16" i="14"/>
  <c r="J16" i="14"/>
  <c r="I16" i="14"/>
  <c r="K15" i="14"/>
  <c r="J15" i="14"/>
  <c r="I15" i="14"/>
  <c r="K14" i="14"/>
  <c r="J14" i="14"/>
  <c r="I14" i="14"/>
  <c r="K13" i="14"/>
  <c r="K28" i="14" s="1"/>
  <c r="J13" i="14"/>
  <c r="J28" i="14" s="1"/>
  <c r="I13" i="14"/>
  <c r="I28" i="14" s="1"/>
  <c r="E9" i="14"/>
  <c r="D9" i="14"/>
  <c r="C9" i="14"/>
  <c r="B9" i="14"/>
  <c r="K8" i="14"/>
  <c r="K9" i="14" s="1"/>
  <c r="J8" i="14"/>
  <c r="J9" i="14" s="1"/>
  <c r="I8" i="14"/>
  <c r="I9" i="14" s="1"/>
  <c r="E56" i="13"/>
  <c r="D56" i="13"/>
  <c r="C56" i="13"/>
  <c r="E39" i="13"/>
  <c r="D39" i="13"/>
  <c r="C39" i="13"/>
  <c r="B39" i="13"/>
  <c r="K38" i="13"/>
  <c r="J38" i="13"/>
  <c r="I38" i="13"/>
  <c r="K37" i="13"/>
  <c r="J37" i="13"/>
  <c r="I37" i="13"/>
  <c r="K36" i="13"/>
  <c r="J36" i="13"/>
  <c r="I36" i="13"/>
  <c r="K35" i="13"/>
  <c r="J35" i="13"/>
  <c r="I35" i="13"/>
  <c r="K34" i="13"/>
  <c r="J34" i="13"/>
  <c r="I34" i="13"/>
  <c r="K33" i="13"/>
  <c r="J33" i="13"/>
  <c r="I33" i="13"/>
  <c r="K32" i="13"/>
  <c r="J32" i="13"/>
  <c r="I32" i="13"/>
  <c r="K31" i="13"/>
  <c r="K39" i="13" s="1"/>
  <c r="J31" i="13"/>
  <c r="J39" i="13" s="1"/>
  <c r="I31" i="13"/>
  <c r="I39" i="13" s="1"/>
  <c r="E28" i="13"/>
  <c r="D28" i="13"/>
  <c r="C28" i="13"/>
  <c r="B28" i="13"/>
  <c r="K27" i="13"/>
  <c r="J27" i="13"/>
  <c r="I27" i="13"/>
  <c r="K26" i="13"/>
  <c r="J26" i="13"/>
  <c r="I26" i="13"/>
  <c r="K25" i="13"/>
  <c r="J25" i="13"/>
  <c r="I25" i="13"/>
  <c r="K24" i="13"/>
  <c r="J24" i="13"/>
  <c r="I24" i="13"/>
  <c r="K23" i="13"/>
  <c r="J23" i="13"/>
  <c r="I23" i="13"/>
  <c r="K22" i="13"/>
  <c r="J22" i="13"/>
  <c r="I22" i="13"/>
  <c r="K21" i="13"/>
  <c r="J21" i="13"/>
  <c r="I21" i="13"/>
  <c r="K20" i="13"/>
  <c r="J20" i="13"/>
  <c r="I20" i="13"/>
  <c r="K19" i="13"/>
  <c r="J19" i="13"/>
  <c r="I19" i="13"/>
  <c r="K18" i="13"/>
  <c r="J18" i="13"/>
  <c r="I18" i="13"/>
  <c r="K17" i="13"/>
  <c r="J17" i="13"/>
  <c r="I17" i="13"/>
  <c r="K16" i="13"/>
  <c r="J16" i="13"/>
  <c r="I16" i="13"/>
  <c r="K15" i="13"/>
  <c r="J15" i="13"/>
  <c r="I15" i="13"/>
  <c r="K14" i="13"/>
  <c r="J14" i="13"/>
  <c r="I14" i="13"/>
  <c r="K13" i="13"/>
  <c r="K28" i="13" s="1"/>
  <c r="J13" i="13"/>
  <c r="J28" i="13" s="1"/>
  <c r="I13" i="13"/>
  <c r="I28" i="13" s="1"/>
  <c r="E9" i="13"/>
  <c r="D9" i="13"/>
  <c r="C9" i="13"/>
  <c r="B9" i="13"/>
  <c r="K8" i="13"/>
  <c r="K9" i="13" s="1"/>
  <c r="J8" i="13"/>
  <c r="J9" i="13" s="1"/>
  <c r="I8" i="13"/>
  <c r="I9" i="13" s="1"/>
  <c r="E56" i="12"/>
  <c r="D56" i="12"/>
  <c r="C56" i="12"/>
  <c r="E39" i="12"/>
  <c r="D39" i="12"/>
  <c r="C39" i="12"/>
  <c r="B39" i="12"/>
  <c r="K38" i="12"/>
  <c r="J38" i="12"/>
  <c r="I38" i="12"/>
  <c r="K37" i="12"/>
  <c r="J37" i="12"/>
  <c r="I37" i="12"/>
  <c r="K36" i="12"/>
  <c r="J36" i="12"/>
  <c r="I36" i="12"/>
  <c r="K35" i="12"/>
  <c r="J35" i="12"/>
  <c r="I35" i="12"/>
  <c r="K34" i="12"/>
  <c r="J34" i="12"/>
  <c r="I34" i="12"/>
  <c r="K33" i="12"/>
  <c r="J33" i="12"/>
  <c r="I33" i="12"/>
  <c r="K32" i="12"/>
  <c r="J32" i="12"/>
  <c r="I32" i="12"/>
  <c r="K31" i="12"/>
  <c r="K39" i="12" s="1"/>
  <c r="J31" i="12"/>
  <c r="J39" i="12" s="1"/>
  <c r="I31" i="12"/>
  <c r="I39" i="12" s="1"/>
  <c r="E28" i="12"/>
  <c r="D28" i="12"/>
  <c r="C28" i="12"/>
  <c r="B28" i="12"/>
  <c r="K27" i="12"/>
  <c r="J27" i="12"/>
  <c r="I27" i="12"/>
  <c r="K26" i="12"/>
  <c r="J26" i="12"/>
  <c r="I26" i="12"/>
  <c r="K25" i="12"/>
  <c r="J25" i="12"/>
  <c r="I25" i="12"/>
  <c r="K24" i="12"/>
  <c r="J24" i="12"/>
  <c r="I24" i="12"/>
  <c r="K23" i="12"/>
  <c r="J23" i="12"/>
  <c r="I23" i="12"/>
  <c r="K22" i="12"/>
  <c r="J22" i="12"/>
  <c r="I22" i="12"/>
  <c r="K21" i="12"/>
  <c r="J21" i="12"/>
  <c r="I21" i="12"/>
  <c r="K20" i="12"/>
  <c r="J20" i="12"/>
  <c r="I20" i="12"/>
  <c r="K19" i="12"/>
  <c r="J19" i="12"/>
  <c r="I19" i="12"/>
  <c r="K18" i="12"/>
  <c r="J18" i="12"/>
  <c r="I18" i="12"/>
  <c r="K17" i="12"/>
  <c r="J17" i="12"/>
  <c r="I17" i="12"/>
  <c r="K16" i="12"/>
  <c r="J16" i="12"/>
  <c r="I16" i="12"/>
  <c r="K15" i="12"/>
  <c r="J15" i="12"/>
  <c r="I15" i="12"/>
  <c r="K14" i="12"/>
  <c r="J14" i="12"/>
  <c r="I14" i="12"/>
  <c r="K13" i="12"/>
  <c r="K28" i="12" s="1"/>
  <c r="J13" i="12"/>
  <c r="J28" i="12" s="1"/>
  <c r="I13" i="12"/>
  <c r="I28" i="12" s="1"/>
  <c r="E9" i="12"/>
  <c r="D9" i="12"/>
  <c r="C9" i="12"/>
  <c r="B9" i="12"/>
  <c r="K8" i="12"/>
  <c r="K9" i="12" s="1"/>
  <c r="J8" i="12"/>
  <c r="J9" i="12" s="1"/>
  <c r="I8" i="12"/>
  <c r="I9" i="12" s="1"/>
  <c r="E56" i="11"/>
  <c r="D56" i="11"/>
  <c r="C56" i="11"/>
  <c r="E39" i="11"/>
  <c r="D39" i="11"/>
  <c r="C39" i="11"/>
  <c r="B39" i="11"/>
  <c r="K38" i="11"/>
  <c r="J38" i="11"/>
  <c r="I38" i="11"/>
  <c r="K37" i="11"/>
  <c r="J37" i="11"/>
  <c r="I37" i="11"/>
  <c r="K36" i="11"/>
  <c r="J36" i="11"/>
  <c r="I36" i="11"/>
  <c r="K35" i="11"/>
  <c r="J35" i="11"/>
  <c r="I35" i="11"/>
  <c r="K34" i="11"/>
  <c r="J34" i="11"/>
  <c r="I34" i="11"/>
  <c r="K33" i="11"/>
  <c r="J33" i="11"/>
  <c r="I33" i="11"/>
  <c r="K32" i="11"/>
  <c r="J32" i="11"/>
  <c r="I32" i="11"/>
  <c r="K31" i="11"/>
  <c r="K39" i="11" s="1"/>
  <c r="J31" i="11"/>
  <c r="J39" i="11" s="1"/>
  <c r="I31" i="11"/>
  <c r="I39" i="11" s="1"/>
  <c r="E28" i="11"/>
  <c r="D28" i="11"/>
  <c r="C28" i="11"/>
  <c r="B28" i="11"/>
  <c r="K27" i="11"/>
  <c r="J27" i="11"/>
  <c r="I27" i="11"/>
  <c r="K26" i="11"/>
  <c r="J26" i="11"/>
  <c r="I26" i="11"/>
  <c r="K25" i="11"/>
  <c r="J25" i="11"/>
  <c r="I25" i="11"/>
  <c r="K24" i="11"/>
  <c r="J24" i="11"/>
  <c r="I24" i="11"/>
  <c r="K23" i="11"/>
  <c r="J23" i="11"/>
  <c r="I23" i="11"/>
  <c r="K22" i="11"/>
  <c r="J22" i="11"/>
  <c r="I22" i="11"/>
  <c r="K21" i="11"/>
  <c r="J21" i="11"/>
  <c r="I21" i="11"/>
  <c r="K20" i="11"/>
  <c r="J20" i="11"/>
  <c r="I20" i="11"/>
  <c r="K19" i="11"/>
  <c r="J19" i="11"/>
  <c r="I19" i="11"/>
  <c r="K18" i="11"/>
  <c r="J18" i="11"/>
  <c r="I18" i="11"/>
  <c r="K17" i="11"/>
  <c r="J17" i="11"/>
  <c r="I17" i="11"/>
  <c r="K16" i="11"/>
  <c r="J16" i="11"/>
  <c r="I16" i="11"/>
  <c r="K15" i="11"/>
  <c r="J15" i="11"/>
  <c r="I15" i="11"/>
  <c r="K14" i="11"/>
  <c r="J14" i="11"/>
  <c r="I14" i="11"/>
  <c r="K13" i="11"/>
  <c r="K28" i="11" s="1"/>
  <c r="J13" i="11"/>
  <c r="J28" i="11" s="1"/>
  <c r="I13" i="11"/>
  <c r="I28" i="11" s="1"/>
  <c r="E9" i="11"/>
  <c r="D9" i="11"/>
  <c r="C9" i="11"/>
  <c r="B9" i="11"/>
  <c r="K8" i="11"/>
  <c r="K9" i="11" s="1"/>
  <c r="J8" i="11"/>
  <c r="J9" i="11" s="1"/>
  <c r="I8" i="11"/>
  <c r="I9" i="11" s="1"/>
  <c r="D56" i="10"/>
  <c r="C56" i="10"/>
  <c r="D39" i="10"/>
  <c r="C39" i="10"/>
  <c r="B39" i="10"/>
  <c r="I38" i="10"/>
  <c r="H38" i="10"/>
  <c r="I37" i="10"/>
  <c r="H37" i="10"/>
  <c r="I36" i="10"/>
  <c r="H36" i="10"/>
  <c r="I35" i="10"/>
  <c r="H35" i="10"/>
  <c r="I34" i="10"/>
  <c r="H34" i="10"/>
  <c r="I33" i="10"/>
  <c r="H33" i="10"/>
  <c r="I32" i="10"/>
  <c r="H32" i="10"/>
  <c r="I31" i="10"/>
  <c r="I39" i="10" s="1"/>
  <c r="H31" i="10"/>
  <c r="H39" i="10" s="1"/>
  <c r="D28" i="10"/>
  <c r="C28" i="10"/>
  <c r="B28" i="10"/>
  <c r="I27" i="10"/>
  <c r="H27" i="10"/>
  <c r="I26" i="10"/>
  <c r="H26" i="10"/>
  <c r="I25" i="10"/>
  <c r="H25" i="10"/>
  <c r="I24" i="10"/>
  <c r="H24" i="10"/>
  <c r="I23" i="10"/>
  <c r="H23" i="10"/>
  <c r="I22" i="10"/>
  <c r="H22" i="10"/>
  <c r="I21" i="10"/>
  <c r="H21" i="10"/>
  <c r="I20" i="10"/>
  <c r="H20" i="10"/>
  <c r="I19" i="10"/>
  <c r="H19" i="10"/>
  <c r="I18" i="10"/>
  <c r="H18" i="10"/>
  <c r="I17" i="10"/>
  <c r="H17" i="10"/>
  <c r="I16" i="10"/>
  <c r="H16" i="10"/>
  <c r="I15" i="10"/>
  <c r="H15" i="10"/>
  <c r="I14" i="10"/>
  <c r="H14" i="10"/>
  <c r="I13" i="10"/>
  <c r="I28" i="10" s="1"/>
  <c r="H13" i="10"/>
  <c r="H28" i="10" s="1"/>
  <c r="D9" i="10"/>
  <c r="C9" i="10"/>
  <c r="B9" i="10"/>
  <c r="I8" i="10"/>
  <c r="I9" i="10" s="1"/>
  <c r="H8" i="10"/>
  <c r="H9" i="10" s="1"/>
  <c r="E56" i="9"/>
  <c r="D56" i="9"/>
  <c r="C56" i="9"/>
  <c r="E39" i="9"/>
  <c r="D39" i="9"/>
  <c r="C39" i="9"/>
  <c r="B39" i="9"/>
  <c r="K38" i="9"/>
  <c r="J38" i="9"/>
  <c r="I38" i="9"/>
  <c r="K37" i="9"/>
  <c r="J37" i="9"/>
  <c r="I37" i="9"/>
  <c r="K36" i="9"/>
  <c r="J36" i="9"/>
  <c r="I36" i="9"/>
  <c r="K35" i="9"/>
  <c r="J35" i="9"/>
  <c r="I35" i="9"/>
  <c r="K34" i="9"/>
  <c r="J34" i="9"/>
  <c r="I34" i="9"/>
  <c r="K33" i="9"/>
  <c r="J33" i="9"/>
  <c r="I33" i="9"/>
  <c r="K32" i="9"/>
  <c r="J32" i="9"/>
  <c r="I32" i="9"/>
  <c r="K31" i="9"/>
  <c r="K39" i="9" s="1"/>
  <c r="J31" i="9"/>
  <c r="J39" i="9" s="1"/>
  <c r="I31" i="9"/>
  <c r="I39" i="9" s="1"/>
  <c r="E28" i="9"/>
  <c r="D28" i="9"/>
  <c r="C28" i="9"/>
  <c r="B28" i="9"/>
  <c r="K27" i="9"/>
  <c r="J27" i="9"/>
  <c r="I27" i="9"/>
  <c r="K26" i="9"/>
  <c r="J26" i="9"/>
  <c r="I26" i="9"/>
  <c r="K25" i="9"/>
  <c r="J25" i="9"/>
  <c r="I25" i="9"/>
  <c r="K24" i="9"/>
  <c r="J24" i="9"/>
  <c r="I24" i="9"/>
  <c r="K23" i="9"/>
  <c r="J23" i="9"/>
  <c r="I23" i="9"/>
  <c r="K22" i="9"/>
  <c r="J22" i="9"/>
  <c r="I22" i="9"/>
  <c r="K21" i="9"/>
  <c r="J21" i="9"/>
  <c r="I21" i="9"/>
  <c r="K20" i="9"/>
  <c r="J20" i="9"/>
  <c r="I20" i="9"/>
  <c r="K19" i="9"/>
  <c r="J19" i="9"/>
  <c r="I19" i="9"/>
  <c r="K18" i="9"/>
  <c r="J18" i="9"/>
  <c r="I18" i="9"/>
  <c r="K17" i="9"/>
  <c r="J17" i="9"/>
  <c r="I17" i="9"/>
  <c r="K16" i="9"/>
  <c r="J16" i="9"/>
  <c r="I16" i="9"/>
  <c r="K15" i="9"/>
  <c r="J15" i="9"/>
  <c r="I15" i="9"/>
  <c r="K14" i="9"/>
  <c r="J14" i="9"/>
  <c r="I14" i="9"/>
  <c r="K13" i="9"/>
  <c r="K28" i="9" s="1"/>
  <c r="J13" i="9"/>
  <c r="J28" i="9" s="1"/>
  <c r="I13" i="9"/>
  <c r="I28" i="9" s="1"/>
  <c r="E9" i="9"/>
  <c r="D9" i="9"/>
  <c r="C9" i="9"/>
  <c r="B9" i="9"/>
  <c r="K8" i="9"/>
  <c r="K9" i="9" s="1"/>
  <c r="J8" i="9"/>
  <c r="J9" i="9" s="1"/>
  <c r="I8" i="9"/>
  <c r="I9" i="9" s="1"/>
  <c r="E56" i="8"/>
  <c r="D56" i="8"/>
  <c r="C56" i="8"/>
  <c r="E39" i="8"/>
  <c r="D39" i="8"/>
  <c r="C39" i="8"/>
  <c r="B39" i="8"/>
  <c r="K38" i="8"/>
  <c r="J38" i="8"/>
  <c r="I38" i="8"/>
  <c r="K37" i="8"/>
  <c r="J37" i="8"/>
  <c r="I37" i="8"/>
  <c r="K36" i="8"/>
  <c r="J36" i="8"/>
  <c r="I36" i="8"/>
  <c r="K35" i="8"/>
  <c r="J35" i="8"/>
  <c r="I35" i="8"/>
  <c r="K34" i="8"/>
  <c r="J34" i="8"/>
  <c r="I34" i="8"/>
  <c r="K33" i="8"/>
  <c r="J33" i="8"/>
  <c r="I33" i="8"/>
  <c r="K32" i="8"/>
  <c r="J32" i="8"/>
  <c r="I32" i="8"/>
  <c r="K31" i="8"/>
  <c r="K39" i="8" s="1"/>
  <c r="J31" i="8"/>
  <c r="J39" i="8" s="1"/>
  <c r="I31" i="8"/>
  <c r="I39" i="8" s="1"/>
  <c r="E28" i="8"/>
  <c r="D28" i="8"/>
  <c r="C28" i="8"/>
  <c r="B28" i="8"/>
  <c r="K27" i="8"/>
  <c r="J27" i="8"/>
  <c r="I27" i="8"/>
  <c r="K26" i="8"/>
  <c r="J26" i="8"/>
  <c r="I26" i="8"/>
  <c r="K25" i="8"/>
  <c r="J25" i="8"/>
  <c r="I25" i="8"/>
  <c r="K24" i="8"/>
  <c r="J24" i="8"/>
  <c r="I24" i="8"/>
  <c r="K23" i="8"/>
  <c r="J23" i="8"/>
  <c r="I23" i="8"/>
  <c r="K22" i="8"/>
  <c r="J22" i="8"/>
  <c r="I22" i="8"/>
  <c r="K21" i="8"/>
  <c r="J21" i="8"/>
  <c r="I21" i="8"/>
  <c r="K20" i="8"/>
  <c r="J20" i="8"/>
  <c r="I20" i="8"/>
  <c r="K19" i="8"/>
  <c r="J19" i="8"/>
  <c r="I19" i="8"/>
  <c r="K18" i="8"/>
  <c r="J18" i="8"/>
  <c r="I18" i="8"/>
  <c r="K17" i="8"/>
  <c r="J17" i="8"/>
  <c r="I17" i="8"/>
  <c r="K16" i="8"/>
  <c r="J16" i="8"/>
  <c r="I16" i="8"/>
  <c r="K15" i="8"/>
  <c r="J15" i="8"/>
  <c r="I15" i="8"/>
  <c r="K14" i="8"/>
  <c r="J14" i="8"/>
  <c r="I14" i="8"/>
  <c r="K13" i="8"/>
  <c r="K28" i="8" s="1"/>
  <c r="J13" i="8"/>
  <c r="J28" i="8" s="1"/>
  <c r="I13" i="8"/>
  <c r="I28" i="8" s="1"/>
  <c r="E9" i="8"/>
  <c r="D9" i="8"/>
  <c r="C9" i="8"/>
  <c r="B9" i="8"/>
  <c r="K8" i="8"/>
  <c r="K9" i="8" s="1"/>
  <c r="J8" i="8"/>
  <c r="J9" i="8" s="1"/>
  <c r="I8" i="8"/>
  <c r="I9" i="8" s="1"/>
  <c r="E56" i="7"/>
  <c r="D56" i="7"/>
  <c r="C56" i="7"/>
  <c r="E39" i="7"/>
  <c r="D39" i="7"/>
  <c r="C39" i="7"/>
  <c r="B39" i="7"/>
  <c r="K38" i="7"/>
  <c r="J38" i="7"/>
  <c r="I38" i="7"/>
  <c r="K37" i="7"/>
  <c r="J37" i="7"/>
  <c r="I37" i="7"/>
  <c r="K36" i="7"/>
  <c r="J36" i="7"/>
  <c r="I36" i="7"/>
  <c r="K35" i="7"/>
  <c r="J35" i="7"/>
  <c r="I35" i="7"/>
  <c r="K34" i="7"/>
  <c r="J34" i="7"/>
  <c r="I34" i="7"/>
  <c r="K33" i="7"/>
  <c r="J33" i="7"/>
  <c r="I33" i="7"/>
  <c r="K32" i="7"/>
  <c r="J32" i="7"/>
  <c r="I32" i="7"/>
  <c r="K31" i="7"/>
  <c r="K39" i="7" s="1"/>
  <c r="J31" i="7"/>
  <c r="J39" i="7" s="1"/>
  <c r="I31" i="7"/>
  <c r="I39" i="7" s="1"/>
  <c r="E28" i="7"/>
  <c r="D28" i="7"/>
  <c r="C28" i="7"/>
  <c r="B28" i="7"/>
  <c r="K27" i="7"/>
  <c r="J27" i="7"/>
  <c r="I27" i="7"/>
  <c r="K26" i="7"/>
  <c r="J26" i="7"/>
  <c r="I26" i="7"/>
  <c r="K25" i="7"/>
  <c r="J25" i="7"/>
  <c r="I25" i="7"/>
  <c r="K24" i="7"/>
  <c r="J24" i="7"/>
  <c r="I24" i="7"/>
  <c r="K23" i="7"/>
  <c r="J23" i="7"/>
  <c r="I23" i="7"/>
  <c r="K22" i="7"/>
  <c r="J22" i="7"/>
  <c r="I22" i="7"/>
  <c r="K21" i="7"/>
  <c r="J21" i="7"/>
  <c r="I21" i="7"/>
  <c r="K20" i="7"/>
  <c r="J20" i="7"/>
  <c r="I20" i="7"/>
  <c r="K19" i="7"/>
  <c r="J19" i="7"/>
  <c r="I19" i="7"/>
  <c r="K18" i="7"/>
  <c r="J18" i="7"/>
  <c r="I18" i="7"/>
  <c r="K17" i="7"/>
  <c r="J17" i="7"/>
  <c r="I17" i="7"/>
  <c r="K16" i="7"/>
  <c r="J16" i="7"/>
  <c r="I16" i="7"/>
  <c r="K15" i="7"/>
  <c r="J15" i="7"/>
  <c r="I15" i="7"/>
  <c r="K14" i="7"/>
  <c r="J14" i="7"/>
  <c r="I14" i="7"/>
  <c r="K13" i="7"/>
  <c r="K28" i="7" s="1"/>
  <c r="J13" i="7"/>
  <c r="J28" i="7" s="1"/>
  <c r="I13" i="7"/>
  <c r="I28" i="7" s="1"/>
  <c r="E9" i="7"/>
  <c r="D9" i="7"/>
  <c r="C9" i="7"/>
  <c r="B9" i="7"/>
  <c r="K8" i="7"/>
  <c r="K9" i="7" s="1"/>
  <c r="J8" i="7"/>
  <c r="J9" i="7" s="1"/>
  <c r="I8" i="7"/>
  <c r="I9" i="7" s="1"/>
  <c r="E56" i="6"/>
  <c r="D56" i="6"/>
  <c r="C56" i="6"/>
  <c r="E39" i="6"/>
  <c r="D39" i="6"/>
  <c r="C39" i="6"/>
  <c r="B39" i="6"/>
  <c r="K38" i="6"/>
  <c r="J38" i="6"/>
  <c r="I38" i="6"/>
  <c r="K37" i="6"/>
  <c r="J37" i="6"/>
  <c r="I37" i="6"/>
  <c r="K36" i="6"/>
  <c r="J36" i="6"/>
  <c r="I36" i="6"/>
  <c r="K35" i="6"/>
  <c r="J35" i="6"/>
  <c r="I35" i="6"/>
  <c r="K34" i="6"/>
  <c r="J34" i="6"/>
  <c r="I34" i="6"/>
  <c r="K33" i="6"/>
  <c r="J33" i="6"/>
  <c r="I33" i="6"/>
  <c r="K32" i="6"/>
  <c r="J32" i="6"/>
  <c r="I32" i="6"/>
  <c r="K31" i="6"/>
  <c r="K39" i="6" s="1"/>
  <c r="J31" i="6"/>
  <c r="J39" i="6" s="1"/>
  <c r="I31" i="6"/>
  <c r="I39" i="6" s="1"/>
  <c r="E28" i="6"/>
  <c r="D28" i="6"/>
  <c r="C28" i="6"/>
  <c r="B28" i="6"/>
  <c r="K27" i="6"/>
  <c r="J27" i="6"/>
  <c r="I27" i="6"/>
  <c r="K26" i="6"/>
  <c r="J26" i="6"/>
  <c r="I26" i="6"/>
  <c r="K25" i="6"/>
  <c r="J25" i="6"/>
  <c r="I25" i="6"/>
  <c r="K24" i="6"/>
  <c r="J24" i="6"/>
  <c r="I24" i="6"/>
  <c r="K23" i="6"/>
  <c r="J23" i="6"/>
  <c r="I23" i="6"/>
  <c r="K22" i="6"/>
  <c r="J22" i="6"/>
  <c r="I22" i="6"/>
  <c r="K21" i="6"/>
  <c r="J21" i="6"/>
  <c r="I21" i="6"/>
  <c r="K20" i="6"/>
  <c r="J20" i="6"/>
  <c r="I20" i="6"/>
  <c r="K19" i="6"/>
  <c r="J19" i="6"/>
  <c r="I19" i="6"/>
  <c r="K18" i="6"/>
  <c r="J18" i="6"/>
  <c r="I18" i="6"/>
  <c r="K17" i="6"/>
  <c r="J17" i="6"/>
  <c r="I17" i="6"/>
  <c r="K16" i="6"/>
  <c r="J16" i="6"/>
  <c r="I16" i="6"/>
  <c r="K15" i="6"/>
  <c r="J15" i="6"/>
  <c r="I15" i="6"/>
  <c r="K14" i="6"/>
  <c r="J14" i="6"/>
  <c r="I14" i="6"/>
  <c r="K13" i="6"/>
  <c r="K28" i="6" s="1"/>
  <c r="J13" i="6"/>
  <c r="J28" i="6" s="1"/>
  <c r="I13" i="6"/>
  <c r="I28" i="6" s="1"/>
  <c r="J9" i="6"/>
  <c r="I9" i="6"/>
  <c r="E9" i="6"/>
  <c r="D9" i="6"/>
  <c r="C9" i="6"/>
  <c r="B9" i="6"/>
  <c r="K8" i="6"/>
  <c r="K9" i="6" s="1"/>
  <c r="E56" i="5"/>
  <c r="D56" i="5"/>
  <c r="C56" i="5"/>
  <c r="E39" i="5"/>
  <c r="D39" i="5"/>
  <c r="C39" i="5"/>
  <c r="B39" i="5"/>
  <c r="K38" i="5"/>
  <c r="J38" i="5"/>
  <c r="I38" i="5"/>
  <c r="K37" i="5"/>
  <c r="J37" i="5"/>
  <c r="I37" i="5"/>
  <c r="K36" i="5"/>
  <c r="J36" i="5"/>
  <c r="I36" i="5"/>
  <c r="K35" i="5"/>
  <c r="J35" i="5"/>
  <c r="I35" i="5"/>
  <c r="K34" i="5"/>
  <c r="J34" i="5"/>
  <c r="I34" i="5"/>
  <c r="K33" i="5"/>
  <c r="J33" i="5"/>
  <c r="I33" i="5"/>
  <c r="K32" i="5"/>
  <c r="J32" i="5"/>
  <c r="I32" i="5"/>
  <c r="K31" i="5"/>
  <c r="K39" i="5" s="1"/>
  <c r="J31" i="5"/>
  <c r="J39" i="5" s="1"/>
  <c r="I31" i="5"/>
  <c r="I39" i="5" s="1"/>
  <c r="E28" i="5"/>
  <c r="D28" i="5"/>
  <c r="C28" i="5"/>
  <c r="B28" i="5"/>
  <c r="K27" i="5"/>
  <c r="J27" i="5"/>
  <c r="I27" i="5"/>
  <c r="K26" i="5"/>
  <c r="J26" i="5"/>
  <c r="I26" i="5"/>
  <c r="K25" i="5"/>
  <c r="J25" i="5"/>
  <c r="I25" i="5"/>
  <c r="K24" i="5"/>
  <c r="J24" i="5"/>
  <c r="I24" i="5"/>
  <c r="K23" i="5"/>
  <c r="J23" i="5"/>
  <c r="I23" i="5"/>
  <c r="K22" i="5"/>
  <c r="J22" i="5"/>
  <c r="I22" i="5"/>
  <c r="K21" i="5"/>
  <c r="J21" i="5"/>
  <c r="I21" i="5"/>
  <c r="K20" i="5"/>
  <c r="J20" i="5"/>
  <c r="I20" i="5"/>
  <c r="K19" i="5"/>
  <c r="J19" i="5"/>
  <c r="I19" i="5"/>
  <c r="K18" i="5"/>
  <c r="J18" i="5"/>
  <c r="I18" i="5"/>
  <c r="K17" i="5"/>
  <c r="J17" i="5"/>
  <c r="I17" i="5"/>
  <c r="K16" i="5"/>
  <c r="J16" i="5"/>
  <c r="I16" i="5"/>
  <c r="K15" i="5"/>
  <c r="J15" i="5"/>
  <c r="I15" i="5"/>
  <c r="K14" i="5"/>
  <c r="J14" i="5"/>
  <c r="I14" i="5"/>
  <c r="K13" i="5"/>
  <c r="K28" i="5" s="1"/>
  <c r="J13" i="5"/>
  <c r="J28" i="5" s="1"/>
  <c r="I13" i="5"/>
  <c r="I28" i="5" s="1"/>
  <c r="E9" i="5"/>
  <c r="D9" i="5"/>
  <c r="C9" i="5"/>
  <c r="B9" i="5"/>
  <c r="K8" i="5"/>
  <c r="K9" i="5" s="1"/>
  <c r="J8" i="5"/>
  <c r="J9" i="5" s="1"/>
  <c r="I8" i="5"/>
  <c r="I9" i="5" s="1"/>
  <c r="C39" i="4"/>
  <c r="N37" i="4"/>
  <c r="L37" i="4"/>
  <c r="J37" i="4"/>
  <c r="H37" i="4"/>
  <c r="F37" i="4"/>
  <c r="D37" i="4"/>
  <c r="N36" i="4"/>
  <c r="L36" i="4"/>
  <c r="J36" i="4"/>
  <c r="H36" i="4"/>
  <c r="F36" i="4"/>
  <c r="D36" i="4"/>
  <c r="N35" i="4"/>
  <c r="L35" i="4"/>
  <c r="J35" i="4"/>
  <c r="H35" i="4"/>
  <c r="F35" i="4"/>
  <c r="D35" i="4"/>
  <c r="C31" i="4"/>
  <c r="V29" i="4"/>
  <c r="T29" i="4"/>
  <c r="R29" i="4"/>
  <c r="P29" i="4"/>
  <c r="N29" i="4"/>
  <c r="L29" i="4"/>
  <c r="J29" i="4"/>
  <c r="H29" i="4"/>
  <c r="F29" i="4"/>
  <c r="D29" i="4"/>
  <c r="C29" i="4"/>
  <c r="V28" i="4"/>
  <c r="T28" i="4"/>
  <c r="R28" i="4"/>
  <c r="P28" i="4"/>
  <c r="N28" i="4"/>
  <c r="L28" i="4"/>
  <c r="J28" i="4"/>
  <c r="H28" i="4"/>
  <c r="F28" i="4"/>
  <c r="D28" i="4"/>
  <c r="C28" i="4"/>
  <c r="C30" i="4" s="1"/>
  <c r="V27" i="4"/>
  <c r="T27" i="4"/>
  <c r="R27" i="4"/>
  <c r="P27" i="4"/>
  <c r="N27" i="4"/>
  <c r="L27" i="4"/>
  <c r="J27" i="4"/>
  <c r="H27" i="4"/>
  <c r="F27" i="4"/>
  <c r="D27" i="4"/>
  <c r="C27" i="4"/>
  <c r="C23" i="4"/>
  <c r="P21" i="4"/>
  <c r="C37" i="4" s="1"/>
  <c r="N21" i="4"/>
  <c r="L21" i="4"/>
  <c r="J21" i="4"/>
  <c r="H21" i="4"/>
  <c r="F21" i="4"/>
  <c r="D21" i="4"/>
  <c r="C21" i="4"/>
  <c r="P20" i="4"/>
  <c r="C36" i="4" s="1"/>
  <c r="C38" i="4" s="1"/>
  <c r="N20" i="4"/>
  <c r="L20" i="4"/>
  <c r="J20" i="4"/>
  <c r="H20" i="4"/>
  <c r="F20" i="4"/>
  <c r="D20" i="4"/>
  <c r="C20" i="4"/>
  <c r="C22" i="4" s="1"/>
  <c r="P19" i="4"/>
  <c r="C35" i="4" s="1"/>
  <c r="N19" i="4"/>
  <c r="L19" i="4"/>
  <c r="J19" i="4"/>
  <c r="H19" i="4"/>
  <c r="D19" i="4"/>
  <c r="C19" i="4"/>
  <c r="C15" i="4"/>
  <c r="C48" i="4" s="1"/>
  <c r="R13" i="4"/>
  <c r="P13" i="4"/>
  <c r="N13" i="4"/>
  <c r="L13" i="4"/>
  <c r="J13" i="4"/>
  <c r="H13" i="4"/>
  <c r="F13" i="4"/>
  <c r="D13" i="4"/>
  <c r="C13" i="4"/>
  <c r="C44" i="4" s="1"/>
  <c r="R12" i="4"/>
  <c r="P12" i="4"/>
  <c r="N12" i="4"/>
  <c r="L12" i="4"/>
  <c r="J12" i="4"/>
  <c r="H12" i="4"/>
  <c r="F12" i="4"/>
  <c r="D12" i="4"/>
  <c r="C12" i="4"/>
  <c r="R11" i="4"/>
  <c r="P11" i="4"/>
  <c r="N11" i="4"/>
  <c r="L11" i="4"/>
  <c r="J11" i="4"/>
  <c r="H11" i="4"/>
  <c r="F11" i="4"/>
  <c r="D11" i="4"/>
  <c r="C11" i="4"/>
  <c r="C42" i="4" s="1"/>
  <c r="C43" i="4" l="1"/>
  <c r="C46" i="4" s="1"/>
  <c r="C14" i="4"/>
  <c r="C45" i="4" s="1"/>
  <c r="C47" i="4" s="1"/>
  <c r="I44" i="5"/>
  <c r="C57" i="5" s="1"/>
  <c r="J44" i="5"/>
  <c r="D57" i="5" s="1"/>
  <c r="K44" i="5"/>
  <c r="E57" i="5" s="1"/>
  <c r="B44" i="5"/>
  <c r="C44" i="5"/>
  <c r="D44" i="5"/>
  <c r="E44" i="5"/>
  <c r="I52" i="5"/>
  <c r="I48" i="5"/>
  <c r="I41" i="5"/>
  <c r="J52" i="5"/>
  <c r="J48" i="5"/>
  <c r="J41" i="5"/>
  <c r="K52" i="5"/>
  <c r="K48" i="5"/>
  <c r="K41" i="5"/>
  <c r="B52" i="5"/>
  <c r="B48" i="5"/>
  <c r="B41" i="5"/>
  <c r="C52" i="5"/>
  <c r="C48" i="5"/>
  <c r="C41" i="5"/>
  <c r="D52" i="5"/>
  <c r="D48" i="5"/>
  <c r="D41" i="5"/>
  <c r="E52" i="5"/>
  <c r="E48" i="5"/>
  <c r="E41" i="5"/>
  <c r="K44" i="6"/>
  <c r="E57" i="6" s="1"/>
  <c r="B44" i="6"/>
  <c r="C44" i="6"/>
  <c r="D44" i="6"/>
  <c r="E44" i="6"/>
  <c r="I44" i="6"/>
  <c r="C57" i="6" s="1"/>
  <c r="J44" i="6"/>
  <c r="D57" i="6" s="1"/>
  <c r="I52" i="6"/>
  <c r="I48" i="6"/>
  <c r="I41" i="6"/>
  <c r="J52" i="6"/>
  <c r="J48" i="6"/>
  <c r="J41" i="6"/>
  <c r="K52" i="6"/>
  <c r="K48" i="6"/>
  <c r="K41" i="6"/>
  <c r="B52" i="6"/>
  <c r="B48" i="6"/>
  <c r="B41" i="6"/>
  <c r="C52" i="6"/>
  <c r="C48" i="6"/>
  <c r="C41" i="6"/>
  <c r="D52" i="6"/>
  <c r="D48" i="6"/>
  <c r="D41" i="6"/>
  <c r="E52" i="6"/>
  <c r="E48" i="6"/>
  <c r="E41" i="6"/>
  <c r="I44" i="7"/>
  <c r="C57" i="7" s="1"/>
  <c r="J44" i="7"/>
  <c r="D57" i="7" s="1"/>
  <c r="K44" i="7"/>
  <c r="E57" i="7" s="1"/>
  <c r="B44" i="7"/>
  <c r="C44" i="7"/>
  <c r="D44" i="7"/>
  <c r="E44" i="7"/>
  <c r="I52" i="7"/>
  <c r="I48" i="7"/>
  <c r="I41" i="7"/>
  <c r="J52" i="7"/>
  <c r="J48" i="7"/>
  <c r="J41" i="7"/>
  <c r="K52" i="7"/>
  <c r="K48" i="7"/>
  <c r="K41" i="7"/>
  <c r="B52" i="7"/>
  <c r="B48" i="7"/>
  <c r="B41" i="7"/>
  <c r="C52" i="7"/>
  <c r="C48" i="7"/>
  <c r="C41" i="7"/>
  <c r="D52" i="7"/>
  <c r="D48" i="7"/>
  <c r="D41" i="7"/>
  <c r="E52" i="7"/>
  <c r="E48" i="7"/>
  <c r="E41" i="7"/>
  <c r="I44" i="8"/>
  <c r="C57" i="8" s="1"/>
  <c r="J44" i="8"/>
  <c r="D57" i="8" s="1"/>
  <c r="K44" i="8"/>
  <c r="E57" i="8" s="1"/>
  <c r="B44" i="8"/>
  <c r="C44" i="8"/>
  <c r="D44" i="8"/>
  <c r="E44" i="8"/>
  <c r="I52" i="8"/>
  <c r="I48" i="8"/>
  <c r="I41" i="8"/>
  <c r="J52" i="8"/>
  <c r="J48" i="8"/>
  <c r="J41" i="8"/>
  <c r="K52" i="8"/>
  <c r="K48" i="8"/>
  <c r="K41" i="8"/>
  <c r="B52" i="8"/>
  <c r="B48" i="8"/>
  <c r="B41" i="8"/>
  <c r="C52" i="8"/>
  <c r="C48" i="8"/>
  <c r="C41" i="8"/>
  <c r="D52" i="8"/>
  <c r="D48" i="8"/>
  <c r="D41" i="8"/>
  <c r="E52" i="8"/>
  <c r="E48" i="8"/>
  <c r="E41" i="8"/>
  <c r="I44" i="9"/>
  <c r="C57" i="9" s="1"/>
  <c r="J44" i="9"/>
  <c r="D57" i="9" s="1"/>
  <c r="K44" i="9"/>
  <c r="E57" i="9" s="1"/>
  <c r="B44" i="9"/>
  <c r="C44" i="9"/>
  <c r="D44" i="9"/>
  <c r="E44" i="9"/>
  <c r="I52" i="9"/>
  <c r="I48" i="9"/>
  <c r="I41" i="9"/>
  <c r="J52" i="9"/>
  <c r="J48" i="9"/>
  <c r="J41" i="9"/>
  <c r="K52" i="9"/>
  <c r="K48" i="9"/>
  <c r="K41" i="9"/>
  <c r="B52" i="9"/>
  <c r="B48" i="9"/>
  <c r="B41" i="9"/>
  <c r="C52" i="9"/>
  <c r="C48" i="9"/>
  <c r="C41" i="9"/>
  <c r="D52" i="9"/>
  <c r="D48" i="9"/>
  <c r="D41" i="9"/>
  <c r="E52" i="9"/>
  <c r="E48" i="9"/>
  <c r="E41" i="9"/>
  <c r="H44" i="10"/>
  <c r="C57" i="10" s="1"/>
  <c r="I44" i="10"/>
  <c r="D57" i="10" s="1"/>
  <c r="B44" i="10"/>
  <c r="C44" i="10"/>
  <c r="D44" i="10"/>
  <c r="H52" i="10"/>
  <c r="H41" i="10"/>
  <c r="I52" i="10"/>
  <c r="I41" i="10"/>
  <c r="B52" i="10"/>
  <c r="B48" i="10"/>
  <c r="B41" i="10"/>
  <c r="C52" i="10"/>
  <c r="C48" i="10"/>
  <c r="H48" i="10" s="1"/>
  <c r="C41" i="10"/>
  <c r="D52" i="10"/>
  <c r="D48" i="10"/>
  <c r="I48" i="10" s="1"/>
  <c r="D41" i="10"/>
  <c r="I44" i="11"/>
  <c r="C57" i="11" s="1"/>
  <c r="J44" i="11"/>
  <c r="D57" i="11" s="1"/>
  <c r="K44" i="11"/>
  <c r="E57" i="11" s="1"/>
  <c r="B44" i="11"/>
  <c r="C44" i="11"/>
  <c r="D44" i="11"/>
  <c r="E44" i="11"/>
  <c r="I52" i="11"/>
  <c r="I48" i="11"/>
  <c r="I41" i="11"/>
  <c r="J52" i="11"/>
  <c r="J48" i="11"/>
  <c r="J41" i="11"/>
  <c r="K52" i="11"/>
  <c r="K48" i="11"/>
  <c r="K41" i="11"/>
  <c r="B52" i="11"/>
  <c r="B48" i="11"/>
  <c r="B41" i="11"/>
  <c r="C52" i="11"/>
  <c r="C48" i="11"/>
  <c r="C41" i="11"/>
  <c r="D52" i="11"/>
  <c r="D48" i="11"/>
  <c r="D41" i="11"/>
  <c r="E52" i="11"/>
  <c r="E48" i="11"/>
  <c r="E41" i="11"/>
  <c r="I44" i="12"/>
  <c r="C57" i="12" s="1"/>
  <c r="J44" i="12"/>
  <c r="D57" i="12" s="1"/>
  <c r="K44" i="12"/>
  <c r="E57" i="12" s="1"/>
  <c r="B44" i="12"/>
  <c r="C44" i="12"/>
  <c r="D44" i="12"/>
  <c r="E44" i="12"/>
  <c r="I52" i="12"/>
  <c r="I48" i="12"/>
  <c r="I41" i="12"/>
  <c r="J52" i="12"/>
  <c r="J48" i="12"/>
  <c r="J41" i="12"/>
  <c r="K52" i="12"/>
  <c r="K48" i="12"/>
  <c r="K41" i="12"/>
  <c r="B52" i="12"/>
  <c r="B48" i="12"/>
  <c r="B41" i="12"/>
  <c r="C52" i="12"/>
  <c r="C48" i="12"/>
  <c r="C41" i="12"/>
  <c r="D52" i="12"/>
  <c r="D48" i="12"/>
  <c r="D41" i="12"/>
  <c r="E52" i="12"/>
  <c r="E48" i="12"/>
  <c r="E41" i="12"/>
  <c r="I44" i="13"/>
  <c r="C57" i="13" s="1"/>
  <c r="J44" i="13"/>
  <c r="D57" i="13" s="1"/>
  <c r="K44" i="13"/>
  <c r="E57" i="13" s="1"/>
  <c r="B44" i="13"/>
  <c r="C44" i="13"/>
  <c r="D44" i="13"/>
  <c r="E44" i="13"/>
  <c r="I52" i="13"/>
  <c r="I48" i="13"/>
  <c r="I41" i="13"/>
  <c r="J52" i="13"/>
  <c r="J48" i="13"/>
  <c r="J41" i="13"/>
  <c r="K52" i="13"/>
  <c r="K48" i="13"/>
  <c r="K41" i="13"/>
  <c r="B52" i="13"/>
  <c r="B48" i="13"/>
  <c r="B41" i="13"/>
  <c r="C52" i="13"/>
  <c r="C48" i="13"/>
  <c r="C41" i="13"/>
  <c r="D52" i="13"/>
  <c r="D48" i="13"/>
  <c r="D41" i="13"/>
  <c r="E52" i="13"/>
  <c r="E48" i="13"/>
  <c r="E41" i="13"/>
  <c r="I44" i="14"/>
  <c r="C57" i="14" s="1"/>
  <c r="J44" i="14"/>
  <c r="D57" i="14" s="1"/>
  <c r="K44" i="14"/>
  <c r="E57" i="14" s="1"/>
  <c r="B44" i="14"/>
  <c r="C44" i="14"/>
  <c r="D44" i="14"/>
  <c r="E44" i="14"/>
  <c r="I52" i="14"/>
  <c r="I48" i="14"/>
  <c r="I41" i="14"/>
  <c r="J52" i="14"/>
  <c r="J48" i="14"/>
  <c r="J41" i="14"/>
  <c r="K52" i="14"/>
  <c r="K48" i="14"/>
  <c r="K41" i="14"/>
  <c r="B52" i="14"/>
  <c r="B48" i="14"/>
  <c r="B41" i="14"/>
  <c r="C52" i="14"/>
  <c r="C48" i="14"/>
  <c r="C41" i="14"/>
  <c r="D52" i="14"/>
  <c r="D48" i="14"/>
  <c r="D41" i="14"/>
  <c r="E52" i="14"/>
  <c r="E48" i="14"/>
  <c r="E41" i="14"/>
  <c r="G44" i="15"/>
  <c r="C57" i="15" s="1"/>
  <c r="B44" i="15"/>
  <c r="C44" i="15"/>
  <c r="G52" i="15"/>
  <c r="G48" i="15"/>
  <c r="G41" i="15"/>
  <c r="B52" i="15"/>
  <c r="B48" i="15"/>
  <c r="B41" i="15"/>
  <c r="C52" i="15"/>
  <c r="C48" i="15"/>
  <c r="C41" i="15"/>
  <c r="G44" i="16"/>
  <c r="C57" i="16" s="1"/>
  <c r="B44" i="16"/>
  <c r="C44" i="16"/>
  <c r="G52" i="16"/>
  <c r="G48" i="16"/>
  <c r="G41" i="16"/>
  <c r="B52" i="16"/>
  <c r="B48" i="16"/>
  <c r="B41" i="16"/>
  <c r="C52" i="16"/>
  <c r="C48" i="16"/>
  <c r="C41" i="16"/>
  <c r="G44" i="17"/>
  <c r="C57" i="17" s="1"/>
  <c r="B44" i="17"/>
  <c r="C44" i="17"/>
  <c r="G52" i="17"/>
  <c r="G48" i="17"/>
  <c r="G41" i="17"/>
  <c r="B52" i="17"/>
  <c r="B48" i="17"/>
  <c r="B41" i="17"/>
  <c r="C52" i="17"/>
  <c r="C48" i="17"/>
  <c r="C41" i="17"/>
  <c r="G44" i="18"/>
  <c r="C57" i="18" s="1"/>
  <c r="B44" i="18"/>
  <c r="C44" i="18"/>
  <c r="G52" i="18"/>
  <c r="G48" i="18"/>
  <c r="G41" i="18"/>
  <c r="B52" i="18"/>
  <c r="B48" i="18"/>
  <c r="B41" i="18"/>
  <c r="C52" i="18"/>
  <c r="C48" i="18"/>
  <c r="C41" i="18"/>
  <c r="I44" i="19"/>
  <c r="C57" i="19" s="1"/>
  <c r="B44" i="19"/>
  <c r="C44" i="19"/>
  <c r="I52" i="19"/>
  <c r="I48" i="19"/>
  <c r="I41" i="19"/>
  <c r="B52" i="19"/>
  <c r="B48" i="19"/>
  <c r="B41" i="19"/>
  <c r="C52" i="19"/>
  <c r="C48" i="19"/>
  <c r="C41" i="19"/>
  <c r="I44" i="20"/>
  <c r="C57" i="20" s="1"/>
  <c r="J44" i="20"/>
  <c r="D57" i="20" s="1"/>
  <c r="K44" i="20"/>
  <c r="E57" i="20" s="1"/>
  <c r="B44" i="20"/>
  <c r="C44" i="20"/>
  <c r="D44" i="20"/>
  <c r="E44" i="20"/>
  <c r="I52" i="20"/>
  <c r="I48" i="20"/>
  <c r="I41" i="20"/>
  <c r="J52" i="20"/>
  <c r="J48" i="20"/>
  <c r="J41" i="20"/>
  <c r="K52" i="20"/>
  <c r="K48" i="20"/>
  <c r="K41" i="20"/>
  <c r="B52" i="20"/>
  <c r="B48" i="20"/>
  <c r="B41" i="20"/>
  <c r="C52" i="20"/>
  <c r="C48" i="20"/>
  <c r="C41" i="20"/>
  <c r="D52" i="20"/>
  <c r="D48" i="20"/>
  <c r="D41" i="20"/>
  <c r="E52" i="20"/>
  <c r="E48" i="20"/>
  <c r="E41" i="20"/>
  <c r="G44" i="21"/>
  <c r="C57" i="21" s="1"/>
  <c r="B44" i="21"/>
  <c r="C44" i="21"/>
  <c r="G52" i="21"/>
  <c r="G48" i="21"/>
  <c r="G41" i="21"/>
  <c r="B52" i="21"/>
  <c r="B48" i="21"/>
  <c r="B41" i="21"/>
  <c r="C52" i="21"/>
  <c r="C48" i="21"/>
  <c r="C41" i="21"/>
  <c r="G44" i="22"/>
  <c r="C57" i="22" s="1"/>
  <c r="B44" i="22"/>
  <c r="C44" i="22"/>
  <c r="G52" i="22"/>
  <c r="G48" i="22"/>
  <c r="G41" i="22"/>
  <c r="B52" i="22"/>
  <c r="B48" i="22"/>
  <c r="B41" i="22"/>
  <c r="C52" i="22"/>
  <c r="C48" i="22"/>
  <c r="C41" i="22"/>
  <c r="G44" i="23"/>
  <c r="C57" i="23" s="1"/>
  <c r="B44" i="23"/>
  <c r="C44" i="23"/>
  <c r="G52" i="23"/>
  <c r="G48" i="23"/>
  <c r="G41" i="23"/>
  <c r="B52" i="23"/>
  <c r="B48" i="23"/>
  <c r="B41" i="23"/>
  <c r="C52" i="23"/>
  <c r="C48" i="23"/>
  <c r="C41" i="23"/>
  <c r="I44" i="24"/>
  <c r="C57" i="24" s="1"/>
  <c r="J44" i="24"/>
  <c r="D57" i="24" s="1"/>
  <c r="K44" i="24"/>
  <c r="E57" i="24" s="1"/>
  <c r="B44" i="24"/>
  <c r="C44" i="24"/>
  <c r="D44" i="24"/>
  <c r="E44" i="24"/>
  <c r="I52" i="24"/>
  <c r="I48" i="24"/>
  <c r="I41" i="24"/>
  <c r="J52" i="24"/>
  <c r="J48" i="24"/>
  <c r="J41" i="24"/>
  <c r="K52" i="24"/>
  <c r="K48" i="24"/>
  <c r="K41" i="24"/>
  <c r="B52" i="24"/>
  <c r="B48" i="24"/>
  <c r="B41" i="24"/>
  <c r="C52" i="24"/>
  <c r="C48" i="24"/>
  <c r="C41" i="24"/>
  <c r="D52" i="24"/>
  <c r="D48" i="24"/>
  <c r="D41" i="24"/>
  <c r="E52" i="24"/>
  <c r="E48" i="24"/>
  <c r="E41" i="24"/>
  <c r="I44" i="25"/>
  <c r="C57" i="25" s="1"/>
  <c r="J44" i="25"/>
  <c r="D57" i="25" s="1"/>
  <c r="K44" i="25"/>
  <c r="E57" i="25" s="1"/>
  <c r="B44" i="25"/>
  <c r="C44" i="25"/>
  <c r="D44" i="25"/>
  <c r="E44" i="25"/>
  <c r="I52" i="25"/>
  <c r="I48" i="25"/>
  <c r="I41" i="25"/>
  <c r="J52" i="25"/>
  <c r="J48" i="25"/>
  <c r="J41" i="25"/>
  <c r="K52" i="25"/>
  <c r="K48" i="25"/>
  <c r="K41" i="25"/>
  <c r="B52" i="25"/>
  <c r="B48" i="25"/>
  <c r="B41" i="25"/>
  <c r="C52" i="25"/>
  <c r="C48" i="25"/>
  <c r="C41" i="25"/>
  <c r="D52" i="25"/>
  <c r="D48" i="25"/>
  <c r="D41" i="25"/>
  <c r="E52" i="25"/>
  <c r="E48" i="25"/>
  <c r="E41" i="25"/>
  <c r="I44" i="26"/>
  <c r="C57" i="26" s="1"/>
  <c r="J44" i="26"/>
  <c r="D57" i="26" s="1"/>
  <c r="K44" i="26"/>
  <c r="E57" i="26" s="1"/>
  <c r="B44" i="26"/>
  <c r="C44" i="26"/>
  <c r="D44" i="26"/>
  <c r="E44" i="26"/>
  <c r="I52" i="26"/>
  <c r="I48" i="26"/>
  <c r="I41" i="26"/>
  <c r="J52" i="26"/>
  <c r="J48" i="26"/>
  <c r="J41" i="26"/>
  <c r="K52" i="26"/>
  <c r="K48" i="26"/>
  <c r="K41" i="26"/>
  <c r="B52" i="26"/>
  <c r="B48" i="26"/>
  <c r="B41" i="26"/>
  <c r="C52" i="26"/>
  <c r="C48" i="26"/>
  <c r="C41" i="26"/>
  <c r="D52" i="26"/>
  <c r="D48" i="26"/>
  <c r="D41" i="26"/>
  <c r="E52" i="26"/>
  <c r="E48" i="26"/>
  <c r="E41" i="26"/>
  <c r="I44" i="27"/>
  <c r="C57" i="27" s="1"/>
  <c r="J44" i="27"/>
  <c r="D57" i="27" s="1"/>
  <c r="K44" i="27"/>
  <c r="E57" i="27" s="1"/>
  <c r="B44" i="27"/>
  <c r="C44" i="27"/>
  <c r="D44" i="27"/>
  <c r="E44" i="27"/>
  <c r="I52" i="27"/>
  <c r="I48" i="27"/>
  <c r="I41" i="27"/>
  <c r="J52" i="27"/>
  <c r="J48" i="27"/>
  <c r="J41" i="27"/>
  <c r="K52" i="27"/>
  <c r="K48" i="27"/>
  <c r="K41" i="27"/>
  <c r="B52" i="27"/>
  <c r="B48" i="27"/>
  <c r="B41" i="27"/>
  <c r="C52" i="27"/>
  <c r="C48" i="27"/>
  <c r="C41" i="27"/>
  <c r="D52" i="27"/>
  <c r="D48" i="27"/>
  <c r="D41" i="27"/>
  <c r="E52" i="27"/>
  <c r="E48" i="27"/>
  <c r="E41" i="27"/>
  <c r="I44" i="28"/>
  <c r="C57" i="28" s="1"/>
  <c r="B44" i="28"/>
  <c r="C44" i="28"/>
  <c r="I52" i="28"/>
  <c r="I48" i="28"/>
  <c r="I41" i="28"/>
  <c r="B52" i="28"/>
  <c r="B48" i="28"/>
  <c r="B41" i="28"/>
  <c r="C52" i="28"/>
  <c r="C48" i="28"/>
  <c r="C41" i="28"/>
  <c r="G44" i="29"/>
  <c r="C57" i="29" s="1"/>
  <c r="B44" i="29"/>
  <c r="C44" i="29"/>
  <c r="G52" i="29"/>
  <c r="G48" i="29"/>
  <c r="G41" i="29"/>
  <c r="B52" i="29"/>
  <c r="B48" i="29"/>
  <c r="B41" i="29"/>
  <c r="C52" i="29"/>
  <c r="C48" i="29"/>
  <c r="C41" i="29"/>
  <c r="I44" i="30"/>
  <c r="C57" i="30" s="1"/>
  <c r="B44" i="30"/>
  <c r="C44" i="30"/>
  <c r="I52" i="30"/>
  <c r="I48" i="30"/>
  <c r="I41" i="30"/>
  <c r="B52" i="30"/>
  <c r="B48" i="30"/>
  <c r="B41" i="30"/>
  <c r="C52" i="30"/>
  <c r="C48" i="30"/>
  <c r="C41" i="30"/>
  <c r="I44" i="31"/>
  <c r="C57" i="31" s="1"/>
  <c r="B44" i="31"/>
  <c r="C44" i="31"/>
  <c r="I52" i="31"/>
  <c r="I48" i="31"/>
  <c r="I41" i="31"/>
  <c r="B52" i="31"/>
  <c r="B48" i="31"/>
  <c r="B41" i="31"/>
  <c r="C52" i="31"/>
  <c r="C48" i="31"/>
  <c r="C41" i="31"/>
  <c r="I44" i="32"/>
  <c r="C57" i="32" s="1"/>
  <c r="B44" i="32"/>
  <c r="C44" i="32"/>
  <c r="I52" i="32"/>
  <c r="I48" i="32"/>
  <c r="I41" i="32"/>
  <c r="B52" i="32"/>
  <c r="B48" i="32"/>
  <c r="B41" i="32"/>
  <c r="C52" i="32"/>
  <c r="C48" i="32"/>
  <c r="C41" i="32"/>
  <c r="I44" i="33"/>
  <c r="B44" i="33"/>
  <c r="C44" i="33"/>
  <c r="I52" i="33"/>
  <c r="I48" i="33"/>
  <c r="I41" i="33"/>
  <c r="B52" i="33"/>
  <c r="B48" i="33"/>
  <c r="B41" i="33"/>
  <c r="C52" i="33"/>
  <c r="C48" i="33"/>
  <c r="C41" i="33"/>
  <c r="C58" i="33"/>
  <c r="C57" i="33"/>
  <c r="I44" i="34"/>
  <c r="C57" i="34" s="1"/>
  <c r="B44" i="34"/>
  <c r="C44" i="34"/>
  <c r="I52" i="34"/>
  <c r="I48" i="34"/>
  <c r="I41" i="34"/>
  <c r="B52" i="34"/>
  <c r="B48" i="34"/>
  <c r="B41" i="34"/>
  <c r="C52" i="34"/>
  <c r="C48" i="34"/>
  <c r="C41" i="34"/>
  <c r="I44" i="35"/>
  <c r="C57" i="35" s="1"/>
  <c r="B44" i="35"/>
  <c r="C44" i="35"/>
  <c r="I52" i="35"/>
  <c r="I48" i="35"/>
  <c r="I41" i="35"/>
  <c r="B52" i="35"/>
  <c r="B48" i="35"/>
  <c r="B41" i="35"/>
  <c r="C52" i="35"/>
  <c r="C48" i="35"/>
  <c r="C41" i="35"/>
  <c r="C53" i="35" l="1"/>
  <c r="C49" i="35"/>
  <c r="C45" i="35"/>
  <c r="B53" i="35"/>
  <c r="B49" i="35"/>
  <c r="B45" i="35"/>
  <c r="I53" i="35"/>
  <c r="I49" i="35"/>
  <c r="I45" i="35"/>
  <c r="C58" i="35" s="1"/>
  <c r="C53" i="34"/>
  <c r="C49" i="34"/>
  <c r="C45" i="34"/>
  <c r="B53" i="34"/>
  <c r="B49" i="34"/>
  <c r="B45" i="34"/>
  <c r="I53" i="34"/>
  <c r="I49" i="34"/>
  <c r="I45" i="34"/>
  <c r="C58" i="34" s="1"/>
  <c r="C53" i="33"/>
  <c r="C49" i="33"/>
  <c r="C45" i="33"/>
  <c r="B53" i="33"/>
  <c r="B49" i="33"/>
  <c r="B45" i="33"/>
  <c r="I53" i="33"/>
  <c r="I49" i="33"/>
  <c r="I45" i="33"/>
  <c r="C53" i="32"/>
  <c r="C49" i="32"/>
  <c r="C45" i="32"/>
  <c r="B53" i="32"/>
  <c r="B49" i="32"/>
  <c r="B45" i="32"/>
  <c r="I53" i="32"/>
  <c r="I49" i="32"/>
  <c r="I45" i="32"/>
  <c r="C58" i="32" s="1"/>
  <c r="C53" i="31"/>
  <c r="C49" i="31"/>
  <c r="C45" i="31"/>
  <c r="B53" i="31"/>
  <c r="B49" i="31"/>
  <c r="B45" i="31"/>
  <c r="I53" i="31"/>
  <c r="I49" i="31"/>
  <c r="I45" i="31"/>
  <c r="C58" i="31" s="1"/>
  <c r="C53" i="30"/>
  <c r="C49" i="30"/>
  <c r="C45" i="30"/>
  <c r="B53" i="30"/>
  <c r="B49" i="30"/>
  <c r="B45" i="30"/>
  <c r="I53" i="30"/>
  <c r="I49" i="30"/>
  <c r="I45" i="30"/>
  <c r="C58" i="30" s="1"/>
  <c r="C53" i="29"/>
  <c r="C49" i="29"/>
  <c r="C45" i="29"/>
  <c r="B53" i="29"/>
  <c r="B49" i="29"/>
  <c r="B45" i="29"/>
  <c r="G53" i="29"/>
  <c r="G49" i="29"/>
  <c r="G45" i="29"/>
  <c r="C58" i="29" s="1"/>
  <c r="C53" i="28"/>
  <c r="C49" i="28"/>
  <c r="C45" i="28"/>
  <c r="B53" i="28"/>
  <c r="B49" i="28"/>
  <c r="B45" i="28"/>
  <c r="I53" i="28"/>
  <c r="I49" i="28"/>
  <c r="I45" i="28"/>
  <c r="C58" i="28" s="1"/>
  <c r="E53" i="27"/>
  <c r="E49" i="27"/>
  <c r="E45" i="27"/>
  <c r="D53" i="27"/>
  <c r="D49" i="27"/>
  <c r="D45" i="27"/>
  <c r="C53" i="27"/>
  <c r="C49" i="27"/>
  <c r="C45" i="27"/>
  <c r="B53" i="27"/>
  <c r="B49" i="27"/>
  <c r="B45" i="27"/>
  <c r="K53" i="27"/>
  <c r="K49" i="27"/>
  <c r="K45" i="27"/>
  <c r="E58" i="27" s="1"/>
  <c r="J53" i="27"/>
  <c r="J49" i="27"/>
  <c r="J45" i="27"/>
  <c r="D58" i="27" s="1"/>
  <c r="I53" i="27"/>
  <c r="I49" i="27"/>
  <c r="I45" i="27"/>
  <c r="C58" i="27" s="1"/>
  <c r="E53" i="26"/>
  <c r="E49" i="26"/>
  <c r="E45" i="26"/>
  <c r="D53" i="26"/>
  <c r="D49" i="26"/>
  <c r="D45" i="26"/>
  <c r="C53" i="26"/>
  <c r="C49" i="26"/>
  <c r="C45" i="26"/>
  <c r="B53" i="26"/>
  <c r="B49" i="26"/>
  <c r="B45" i="26"/>
  <c r="K53" i="26"/>
  <c r="K49" i="26"/>
  <c r="K45" i="26"/>
  <c r="E58" i="26" s="1"/>
  <c r="J53" i="26"/>
  <c r="J49" i="26"/>
  <c r="J45" i="26"/>
  <c r="D58" i="26" s="1"/>
  <c r="I53" i="26"/>
  <c r="I49" i="26"/>
  <c r="I45" i="26"/>
  <c r="C58" i="26" s="1"/>
  <c r="E53" i="25"/>
  <c r="E49" i="25"/>
  <c r="E45" i="25"/>
  <c r="D53" i="25"/>
  <c r="D49" i="25"/>
  <c r="D45" i="25"/>
  <c r="C53" i="25"/>
  <c r="C49" i="25"/>
  <c r="C45" i="25"/>
  <c r="B53" i="25"/>
  <c r="B49" i="25"/>
  <c r="B45" i="25"/>
  <c r="K53" i="25"/>
  <c r="K49" i="25"/>
  <c r="K45" i="25"/>
  <c r="E58" i="25" s="1"/>
  <c r="J53" i="25"/>
  <c r="J49" i="25"/>
  <c r="J45" i="25"/>
  <c r="D58" i="25" s="1"/>
  <c r="I53" i="25"/>
  <c r="I49" i="25"/>
  <c r="I45" i="25"/>
  <c r="C58" i="25" s="1"/>
  <c r="E53" i="24"/>
  <c r="E49" i="24"/>
  <c r="E45" i="24"/>
  <c r="D53" i="24"/>
  <c r="D49" i="24"/>
  <c r="D45" i="24"/>
  <c r="C53" i="24"/>
  <c r="C49" i="24"/>
  <c r="C45" i="24"/>
  <c r="B53" i="24"/>
  <c r="B49" i="24"/>
  <c r="B45" i="24"/>
  <c r="K53" i="24"/>
  <c r="K49" i="24"/>
  <c r="K45" i="24"/>
  <c r="E58" i="24" s="1"/>
  <c r="J53" i="24"/>
  <c r="J49" i="24"/>
  <c r="J45" i="24"/>
  <c r="D58" i="24" s="1"/>
  <c r="I53" i="24"/>
  <c r="I49" i="24"/>
  <c r="I45" i="24"/>
  <c r="C58" i="24" s="1"/>
  <c r="C53" i="23"/>
  <c r="C49" i="23"/>
  <c r="C45" i="23"/>
  <c r="B53" i="23"/>
  <c r="B49" i="23"/>
  <c r="B45" i="23"/>
  <c r="G53" i="23"/>
  <c r="G49" i="23"/>
  <c r="G45" i="23"/>
  <c r="C58" i="23" s="1"/>
  <c r="C53" i="22"/>
  <c r="C49" i="22"/>
  <c r="C45" i="22"/>
  <c r="B53" i="22"/>
  <c r="B49" i="22"/>
  <c r="B45" i="22"/>
  <c r="G53" i="22"/>
  <c r="G49" i="22"/>
  <c r="G45" i="22"/>
  <c r="C58" i="22" s="1"/>
  <c r="C53" i="21"/>
  <c r="C49" i="21"/>
  <c r="C45" i="21"/>
  <c r="B53" i="21"/>
  <c r="B49" i="21"/>
  <c r="B45" i="21"/>
  <c r="G53" i="21"/>
  <c r="G49" i="21"/>
  <c r="G45" i="21"/>
  <c r="C58" i="21" s="1"/>
  <c r="E53" i="20"/>
  <c r="E49" i="20"/>
  <c r="E45" i="20"/>
  <c r="D53" i="20"/>
  <c r="D49" i="20"/>
  <c r="D45" i="20"/>
  <c r="C53" i="20"/>
  <c r="C49" i="20"/>
  <c r="C45" i="20"/>
  <c r="B53" i="20"/>
  <c r="B49" i="20"/>
  <c r="B45" i="20"/>
  <c r="K53" i="20"/>
  <c r="K49" i="20"/>
  <c r="K45" i="20"/>
  <c r="E58" i="20" s="1"/>
  <c r="J53" i="20"/>
  <c r="J49" i="20"/>
  <c r="J45" i="20"/>
  <c r="D58" i="20" s="1"/>
  <c r="I53" i="20"/>
  <c r="I49" i="20"/>
  <c r="I45" i="20"/>
  <c r="C58" i="20" s="1"/>
  <c r="C53" i="19"/>
  <c r="C49" i="19"/>
  <c r="C45" i="19"/>
  <c r="B53" i="19"/>
  <c r="B49" i="19"/>
  <c r="B45" i="19"/>
  <c r="I53" i="19"/>
  <c r="I49" i="19"/>
  <c r="I45" i="19"/>
  <c r="C58" i="19" s="1"/>
  <c r="C53" i="18"/>
  <c r="C49" i="18"/>
  <c r="C45" i="18"/>
  <c r="B53" i="18"/>
  <c r="B49" i="18"/>
  <c r="B45" i="18"/>
  <c r="G53" i="18"/>
  <c r="G49" i="18"/>
  <c r="G45" i="18"/>
  <c r="C58" i="18" s="1"/>
  <c r="C53" i="17"/>
  <c r="C49" i="17"/>
  <c r="C45" i="17"/>
  <c r="B53" i="17"/>
  <c r="B49" i="17"/>
  <c r="B45" i="17"/>
  <c r="G53" i="17"/>
  <c r="G49" i="17"/>
  <c r="G45" i="17"/>
  <c r="C58" i="17" s="1"/>
  <c r="C53" i="16"/>
  <c r="C49" i="16"/>
  <c r="C45" i="16"/>
  <c r="B53" i="16"/>
  <c r="B49" i="16"/>
  <c r="B45" i="16"/>
  <c r="G53" i="16"/>
  <c r="G49" i="16"/>
  <c r="G45" i="16"/>
  <c r="C58" i="16" s="1"/>
  <c r="C53" i="15"/>
  <c r="C49" i="15"/>
  <c r="C45" i="15"/>
  <c r="B53" i="15"/>
  <c r="B49" i="15"/>
  <c r="B45" i="15"/>
  <c r="G53" i="15"/>
  <c r="G49" i="15"/>
  <c r="G45" i="15"/>
  <c r="C58" i="15" s="1"/>
  <c r="E53" i="14"/>
  <c r="E49" i="14"/>
  <c r="E45" i="14"/>
  <c r="D53" i="14"/>
  <c r="D49" i="14"/>
  <c r="D45" i="14"/>
  <c r="C53" i="14"/>
  <c r="C49" i="14"/>
  <c r="C45" i="14"/>
  <c r="B53" i="14"/>
  <c r="B49" i="14"/>
  <c r="B45" i="14"/>
  <c r="K53" i="14"/>
  <c r="K49" i="14"/>
  <c r="K45" i="14"/>
  <c r="E58" i="14" s="1"/>
  <c r="J53" i="14"/>
  <c r="J49" i="14"/>
  <c r="J45" i="14"/>
  <c r="D58" i="14" s="1"/>
  <c r="I53" i="14"/>
  <c r="I49" i="14"/>
  <c r="I45" i="14"/>
  <c r="C58" i="14" s="1"/>
  <c r="E53" i="13"/>
  <c r="E49" i="13"/>
  <c r="E45" i="13"/>
  <c r="D53" i="13"/>
  <c r="D49" i="13"/>
  <c r="D45" i="13"/>
  <c r="C53" i="13"/>
  <c r="C49" i="13"/>
  <c r="C45" i="13"/>
  <c r="B53" i="13"/>
  <c r="B49" i="13"/>
  <c r="B45" i="13"/>
  <c r="K53" i="13"/>
  <c r="K49" i="13"/>
  <c r="K45" i="13"/>
  <c r="E58" i="13" s="1"/>
  <c r="J53" i="13"/>
  <c r="J49" i="13"/>
  <c r="J45" i="13"/>
  <c r="D58" i="13" s="1"/>
  <c r="I53" i="13"/>
  <c r="I49" i="13"/>
  <c r="I45" i="13"/>
  <c r="C58" i="13" s="1"/>
  <c r="E53" i="12"/>
  <c r="E49" i="12"/>
  <c r="E45" i="12"/>
  <c r="D53" i="12"/>
  <c r="D49" i="12"/>
  <c r="D45" i="12"/>
  <c r="C53" i="12"/>
  <c r="C49" i="12"/>
  <c r="C45" i="12"/>
  <c r="B53" i="12"/>
  <c r="B49" i="12"/>
  <c r="B45" i="12"/>
  <c r="K53" i="12"/>
  <c r="K49" i="12"/>
  <c r="K45" i="12"/>
  <c r="E58" i="12" s="1"/>
  <c r="J53" i="12"/>
  <c r="J49" i="12"/>
  <c r="J45" i="12"/>
  <c r="D58" i="12" s="1"/>
  <c r="I53" i="12"/>
  <c r="I49" i="12"/>
  <c r="I45" i="12"/>
  <c r="C58" i="12" s="1"/>
  <c r="E53" i="11"/>
  <c r="E49" i="11"/>
  <c r="E45" i="11"/>
  <c r="D53" i="11"/>
  <c r="D49" i="11"/>
  <c r="D45" i="11"/>
  <c r="C53" i="11"/>
  <c r="C49" i="11"/>
  <c r="C45" i="11"/>
  <c r="B53" i="11"/>
  <c r="B49" i="11"/>
  <c r="B45" i="11"/>
  <c r="K53" i="11"/>
  <c r="K49" i="11"/>
  <c r="K45" i="11"/>
  <c r="E58" i="11" s="1"/>
  <c r="J53" i="11"/>
  <c r="J49" i="11"/>
  <c r="J45" i="11"/>
  <c r="D58" i="11" s="1"/>
  <c r="I53" i="11"/>
  <c r="I49" i="11"/>
  <c r="I45" i="11"/>
  <c r="C58" i="11" s="1"/>
  <c r="D53" i="10"/>
  <c r="D49" i="10"/>
  <c r="I49" i="10" s="1"/>
  <c r="D45" i="10"/>
  <c r="C53" i="10"/>
  <c r="C49" i="10"/>
  <c r="H49" i="10" s="1"/>
  <c r="C45" i="10"/>
  <c r="B53" i="10"/>
  <c r="B49" i="10"/>
  <c r="B45" i="10"/>
  <c r="I53" i="10"/>
  <c r="I45" i="10"/>
  <c r="D58" i="10" s="1"/>
  <c r="H53" i="10"/>
  <c r="H45" i="10"/>
  <c r="C58" i="10" s="1"/>
  <c r="E53" i="9"/>
  <c r="E49" i="9"/>
  <c r="E45" i="9"/>
  <c r="D53" i="9"/>
  <c r="D49" i="9"/>
  <c r="D45" i="9"/>
  <c r="C53" i="9"/>
  <c r="C49" i="9"/>
  <c r="C45" i="9"/>
  <c r="B53" i="9"/>
  <c r="B49" i="9"/>
  <c r="B45" i="9"/>
  <c r="K53" i="9"/>
  <c r="K49" i="9"/>
  <c r="K45" i="9"/>
  <c r="E58" i="9" s="1"/>
  <c r="J53" i="9"/>
  <c r="J49" i="9"/>
  <c r="J45" i="9"/>
  <c r="D58" i="9" s="1"/>
  <c r="I53" i="9"/>
  <c r="I49" i="9"/>
  <c r="I45" i="9"/>
  <c r="C58" i="9" s="1"/>
  <c r="E53" i="8"/>
  <c r="E49" i="8"/>
  <c r="E45" i="8"/>
  <c r="D53" i="8"/>
  <c r="D49" i="8"/>
  <c r="D45" i="8"/>
  <c r="C53" i="8"/>
  <c r="C49" i="8"/>
  <c r="C45" i="8"/>
  <c r="B53" i="8"/>
  <c r="B49" i="8"/>
  <c r="B45" i="8"/>
  <c r="K53" i="8"/>
  <c r="K49" i="8"/>
  <c r="K45" i="8"/>
  <c r="E58" i="8" s="1"/>
  <c r="J53" i="8"/>
  <c r="J49" i="8"/>
  <c r="J45" i="8"/>
  <c r="D58" i="8" s="1"/>
  <c r="I53" i="8"/>
  <c r="I49" i="8"/>
  <c r="I45" i="8"/>
  <c r="C58" i="8" s="1"/>
  <c r="E53" i="7"/>
  <c r="E49" i="7"/>
  <c r="E45" i="7"/>
  <c r="D53" i="7"/>
  <c r="D49" i="7"/>
  <c r="D45" i="7"/>
  <c r="C53" i="7"/>
  <c r="C49" i="7"/>
  <c r="C45" i="7"/>
  <c r="B53" i="7"/>
  <c r="B49" i="7"/>
  <c r="B45" i="7"/>
  <c r="K53" i="7"/>
  <c r="K49" i="7"/>
  <c r="K45" i="7"/>
  <c r="E58" i="7" s="1"/>
  <c r="J53" i="7"/>
  <c r="J49" i="7"/>
  <c r="J45" i="7"/>
  <c r="D58" i="7" s="1"/>
  <c r="I53" i="7"/>
  <c r="I49" i="7"/>
  <c r="I45" i="7"/>
  <c r="C58" i="7" s="1"/>
  <c r="E53" i="6"/>
  <c r="E49" i="6"/>
  <c r="E45" i="6"/>
  <c r="D53" i="6"/>
  <c r="D49" i="6"/>
  <c r="D45" i="6"/>
  <c r="C53" i="6"/>
  <c r="C49" i="6"/>
  <c r="C45" i="6"/>
  <c r="B53" i="6"/>
  <c r="B49" i="6"/>
  <c r="B45" i="6"/>
  <c r="K53" i="6"/>
  <c r="K49" i="6"/>
  <c r="K45" i="6"/>
  <c r="E58" i="6" s="1"/>
  <c r="J53" i="6"/>
  <c r="J49" i="6"/>
  <c r="J45" i="6"/>
  <c r="D58" i="6" s="1"/>
  <c r="I53" i="6"/>
  <c r="I49" i="6"/>
  <c r="I45" i="6"/>
  <c r="C58" i="6" s="1"/>
  <c r="E53" i="5"/>
  <c r="E49" i="5"/>
  <c r="E45" i="5"/>
  <c r="D53" i="5"/>
  <c r="D49" i="5"/>
  <c r="D45" i="5"/>
  <c r="C53" i="5"/>
  <c r="C49" i="5"/>
  <c r="C45" i="5"/>
  <c r="B53" i="5"/>
  <c r="B49" i="5"/>
  <c r="B45" i="5"/>
  <c r="K53" i="5"/>
  <c r="K49" i="5"/>
  <c r="K45" i="5"/>
  <c r="E58" i="5" s="1"/>
  <c r="J53" i="5"/>
  <c r="J49" i="5"/>
  <c r="J45" i="5"/>
  <c r="D58" i="5" s="1"/>
  <c r="I53" i="5"/>
  <c r="I49" i="5"/>
  <c r="I45" i="5"/>
  <c r="C58" i="5" s="1"/>
</calcChain>
</file>

<file path=xl/sharedStrings.xml><?xml version="1.0" encoding="utf-8"?>
<sst xmlns="http://schemas.openxmlformats.org/spreadsheetml/2006/main" count="2077" uniqueCount="259">
  <si>
    <t>ddd</t>
  </si>
  <si>
    <t>Crop Planner (January 2026)</t>
  </si>
  <si>
    <t>An Excel version of the Ministry's Crop Planning Guides. </t>
  </si>
  <si>
    <t>COPYRIGHT:</t>
  </si>
  <si>
    <t>Government of Saskatchewan, 2026</t>
  </si>
  <si>
    <t>NOTICE:</t>
  </si>
  <si>
    <t xml:space="preserve">All rights reserved. Copyright and all other intellectual property rights for the Crop Planner, and </t>
  </si>
  <si>
    <t xml:space="preserve">all manuals, documentation and other material pertaining to this software, belong exclusively to the </t>
  </si>
  <si>
    <t xml:space="preserve">Government of Saskatchewan.  This software is provided solely for the personal use of the </t>
  </si>
  <si>
    <t>purchaser under a non-exclusive license, and may not be copied, modified, published, sold or</t>
  </si>
  <si>
    <t xml:space="preserve">distributed to any third party, or transmitted in any form or by any mean whether electronic, </t>
  </si>
  <si>
    <t xml:space="preserve">mechanical, photocopying, recording or otherwise, in whole or in part, without the express </t>
  </si>
  <si>
    <t>written permission of the Saskatchewan Ministry of Agriculture.</t>
  </si>
  <si>
    <t>DISCLAIMER:</t>
  </si>
  <si>
    <t xml:space="preserve">This software is provided without warranty on an "as is" basis.  The Government of </t>
  </si>
  <si>
    <t xml:space="preserve">Saskatchewan and its agents assume no liability or responsibility whatsoever with respect to </t>
  </si>
  <si>
    <t>loss or damage caused by or alleged to be caused by the use or operation of this software.</t>
  </si>
  <si>
    <t xml:space="preserve"> Please do this page</t>
  </si>
  <si>
    <t>General Assumptions for All Soil Zones</t>
  </si>
  <si>
    <t xml:space="preserve">1. Crop prices are the average annual crop year farm gate price adopted from Agriculture and Agri-Food Canada’s most recent winter farm income forecast data or from reports of local grain buyers, vetted through regional crop specialists. The farm gate price represents the actual payment received by farmers. This includes crops sold through forward contracts and at spot prices. Crop prices can shift quickly and drastically due to market conditions, making information outdated within this guide. Producers should always check current prices and adjust figures as needed.
</t>
  </si>
  <si>
    <t>2. Targeted crop yields represent the five-year average of the 80th percentile of production for each crop in each soil zone. That is, for each of the past five years the point where 80 percent of producers would have attained a lower yield for that crop is determined (see the image below for an example).That value for each of the five years is then averaged. The calculation uses producer data submitted to Saskatchewan Crop Insurance Corporation and released each spring. These target yields reflect a higher level of management, improvements in plant genetics and enhanced nutrient and crop protection management. Producers should adjust the target yield to meet their goals and management style.</t>
  </si>
  <si>
    <t xml:space="preserve">3. Seeding rates are determined by seed size, expected mortality, germination and desired plant population. </t>
  </si>
  <si>
    <t>4. Seed costs are based on the use of certified seed and low disturbance direct seeding, collected from producers and vetted through regional crop experts.</t>
  </si>
  <si>
    <t>5. Variety selection should be made to best suit the agro-climatic conditions. More information can be found by searching for Varieties of Grain Crops at saskatchewan.ca/crops.</t>
  </si>
  <si>
    <t xml:space="preserve">6. Fertilizer needs are highly variable and must be adjusted to meet conditions. The calculations in this guide are based on most-recent prices from a selection of dealers throughout the province and the estimated amount of nutrients removed from the soil in order for the crop to attain the target yield. These are not recommended application rates for specific operations. The ministry encourages producers to soil test on a consistent basis in order to measure residual soil fertility and calculate the total crop nutrient application required to achieve targeted crop yields. This is consistent with 4R Nutrient Stewardship management practices. It is recommended to follow the guidelines for safe rates of fertilizer placed with the seed when determining the right rate of all nutrients. For pulse crops, producers should focus on applying the correct inoculant. Producers are reminded to adjust both the volume of nutrients applied and the price of each nutrient. </t>
  </si>
  <si>
    <t>7. Crop protection efforts must be adjusted to meet each producer’s conditions. The assumptions in this guide cover common applications to demonstrate potential costs. These are not recommended crop protection applications for specific operations. Producers must cost their individual responses to weed, insect and disease pressures. Please refer to the Guide to Crop Protection available at saskatchewan.ca/crops for registered pest control products. 
The costs of crop protection products are calculated using the full registered rate of application and suggested retail prices from a selection of dealers across the province. Prices can vary significantly by vendor.  
Insect and disease control efforts will be aided by extended crop rotations, which reduce yield losses due to disease. Extended crop rotations also help ensure that management tools, such as resistant varieties and fungicides, remain effective by reducing selection pressure on the pathogen population. This guide assumes that commonly encountered insects or crop diseases are controlled through the use of the appropriate product given the crop and insect or disease combinations.
Weed control efforts presented reflect the practice of herbicide layering as much as possible. Herbicide layering helps prevent and manage herbicide-resistant weed populations. Layering may involve the use of two or more modes of action for control of some weeds. The timing and number of applications used to estimate herbicide costs are indicated in a chart on each crop’s specific page. Below are the descriptions to the applications in the chart:
• Pre-harvest:  Pre-harvest glyphosate treatment to the previous crop. The benefit of perennial weed control from this application accrues to the crop that is planted after the application.
• Fall application: Post-harvest fall application. Typically for winter annual weeds. The benefit of this application will also accrue to the crop that is planted after the application. 
• Pre-seed: Pre-seed burn off that replaces tillage in a low-disturbance direct seeding system. There are two windows of application presented in the chart which represent one or two herbicides used at the pre-seed timing where the primary activity is on emerged weeds. Soil-active herbicides that may be mixed with the burn off applications are treated separately below. Typically, the first application will be glyphosate. When glyphosate is applied alone, it is assumed that this is done at 360 grams of acid equivalent (active) per acre. If a second application is indicated, this will be a tank mix partnered with glyphosate for burn off purposes and has limited residual impact, if any. In a tank mix, the rate of glyphosate is assumed to be 180 grams acid equivalent (active) per acre.
• Soil application: Soil-active herbicide that provides residual soil activity for control of emerging weeds beyond emergence and into the crop growth period. These are typically added for herbicide resistance management but also to contribute to increased crop yields by eliminating early weeds. Rates of some soil-active herbicides are adjusted for typical organic matter levels in the different soil zones.
• In-crop: In-crop foliar application opportunities are provided for up to three herbicides. These are applied either in a mix or as separate sequential applications where tank mixing is not compatible. There are three windows of application allotted as indicated by each column in the chart.          
• Desiccation: Harvest aid application prior to harvest. This is done for the purpose of rapid dry down of the crop to facilitate timely harvest. This does not include glyphosate, which may be included as a mix with some harvest aid options.</t>
  </si>
  <si>
    <t xml:space="preserve">8. Machinery operating costs include fuel usage and repair. Fuel costs are based on estimated fuel consumptions for the various farming operations with diesel fuel priced at $1.181/litre. Machinery repair rates are based on the Ministry’s 2024-25 Farm Machinery Custom and Rental Rate Guide and are set at 2.6 per cent of the yearly machinery investment cost.
</t>
  </si>
  <si>
    <t xml:space="preserve">9. Custom work and hired labour is made up of costs for custom farm operations, such as custom trucking and custom spraying. Skilled labour is assumed to be $28.00 per hour for 2026.
</t>
  </si>
  <si>
    <t xml:space="preserve">10. Crop insurance premiums are the five-year average of the premiums paid by producers who attain the targeted yield for the soil zone. The premiums used in this guide do not reflect actual producers’ costs given surcharges and taxes. </t>
  </si>
  <si>
    <t>11. Hail Insurance premiums are based on the 2025 estimated average coverage per acre of $400 multiplied by a rate of 3.5 percent = $14.00/acre.</t>
  </si>
  <si>
    <t>12. Utilities include the costs of electricity, natural gas, water and telephone expenses based on the standard farm business rates of major utility providers.</t>
  </si>
  <si>
    <t xml:space="preserve">
13. Interest on variable expenses is calculated using a rate of 5.68 per cent on all variable expenses. The interest is applied for eight months for all crops except hybrid fall rye and winter wheat. For these two crops, the interest costs are calculated for 18 months. 
</t>
  </si>
  <si>
    <t xml:space="preserve">14. Building repair rates are 2.6 per cent of building investment per acre.
</t>
  </si>
  <si>
    <t>15. Business overhead is made up of legal, accounting, insurance, licenses and miscellaneous. Business overhead costs are indexed by applying the farm input price index to Statistics Canada’s 2021 Census of Agriculture.</t>
  </si>
  <si>
    <t xml:space="preserve">16. Machinery investment is calculated by applying an interest rate to 75 per cent of machinery investment and an opportunity cost to the remaining 25 per cent that would have been provided as a down payment on machinery.  This is a new approach to calculating these costs and is consistent with the Ministry of Agriculture's Custom Rate and Rental Guide assumptions.  An interest rate at 8.5 per cent and an opportunity cost rate of 1.5 per cent are utilized.  These calculations are applied to the average investment in machinery by soil zone. Based on Statistics Canada data, it is estimated that a brown soil zone farm has $444.74 per cultivated acre invested in machinery, a dark brown soil zone farm has $501.52 per cultivated acre invested and a black soil zone farm has $567.61 invested per cultivated acre. Machinery costs are substantial and these are average rates per soil zone. Producers are reminded to adjust these figures to meet their unique circumstances. 
</t>
  </si>
  <si>
    <t xml:space="preserve">17. Machinery depreciation is calculated using a straight-line formula at 10.7 percent annual depreciation rate.
</t>
  </si>
  <si>
    <t xml:space="preserve">18. Building investment cost is calculated at 4.57 per cent of annual building investment. Based on data provided by Statistics Canada, it is estimated that a brown soil zone farm has $29 per cultivated acre invested in buildings, a dark brown soil zone farm has $38 per cultivated acre invested and a black soil zone farm has $52 per cultivated acre invested. </t>
  </si>
  <si>
    <t>19. Building depreciation is calculated at five percent per year on a straight-line basis of building investment.</t>
  </si>
  <si>
    <t>20. Land investment cost is calculated by applying 85 per cent of owned land equity to 1.5 per cent land opportunity cost. The remaining 15 per cent is applied to the principle and interest cost at 4.57 per cent mortgage rate over 25 years.  These two amounts are added up to come up with total land investment cost.  Land valuation is $3,136 per cultivated acre in the brown soil zone, $3,606 per cultivated acre in the dark brown soil zone and $3,371 per cultivated acre in the black soil zone. Producers should adjust this figure to reflect payments they make towards land.  This is where any land rental rates should be accounted for.</t>
  </si>
  <si>
    <t xml:space="preserve">21. Labour and management refers to owner/operator labour and management and is not included in these estimates. 
</t>
  </si>
  <si>
    <t>22. Specialty crops can have limited market access due to demand. Growers wishing to add specialty crops to their rotation are encouraged to consider production contracts for the crop they grow. Contracts can help manage the risks associated with growing and marketing specialty crops.</t>
  </si>
  <si>
    <t>Summary of "My Farm"</t>
  </si>
  <si>
    <t>Instructions on using this sheet</t>
  </si>
  <si>
    <t>This sheet provides a summary of your total projected farm financial situation.</t>
  </si>
  <si>
    <t xml:space="preserve">Please go to the sheets for the crops you grow or you plan to grow and input your numbers in the "my farm" column. The data from those sheets will automatically appear in this summary calculator. </t>
  </si>
  <si>
    <t xml:space="preserve">In this summary calcaulator, please input the total acres of each crop you grow or plan to grow. </t>
  </si>
  <si>
    <t xml:space="preserve">The total colum will update automatically and provide your summary picture. </t>
  </si>
  <si>
    <t>Coarse Grains</t>
  </si>
  <si>
    <t>Total</t>
  </si>
  <si>
    <t>Feed Barley</t>
  </si>
  <si>
    <t>Acres</t>
  </si>
  <si>
    <t>Malt Barley</t>
  </si>
  <si>
    <t>Corn</t>
  </si>
  <si>
    <t xml:space="preserve"> Fall Rye</t>
  </si>
  <si>
    <t>Oats</t>
  </si>
  <si>
    <t>Durum</t>
  </si>
  <si>
    <t>Spring Wheat</t>
  </si>
  <si>
    <t>Winter Wheat</t>
  </si>
  <si>
    <t>Total Revenue ($)</t>
  </si>
  <si>
    <t>Total Variable Expenses ($)</t>
  </si>
  <si>
    <t>Total Other Expenses* ($)</t>
  </si>
  <si>
    <t>Total Expenses ($)</t>
  </si>
  <si>
    <t>Total Acres</t>
  </si>
  <si>
    <t>Oilseeds</t>
  </si>
  <si>
    <t>Canola</t>
  </si>
  <si>
    <t>Flax</t>
  </si>
  <si>
    <t>Brown Mustard</t>
  </si>
  <si>
    <t>Oriental Mustard</t>
  </si>
  <si>
    <t>Yellow Mustard</t>
  </si>
  <si>
    <t>Hybrid Mustard</t>
  </si>
  <si>
    <t>Sunflower</t>
  </si>
  <si>
    <t>Pulses</t>
  </si>
  <si>
    <t>Desi Chickpeas</t>
  </si>
  <si>
    <t>Large Chickpeas</t>
  </si>
  <si>
    <t>Small Chickpeas</t>
  </si>
  <si>
    <t>Large Green Lentil</t>
  </si>
  <si>
    <t>Red Lentil</t>
  </si>
  <si>
    <t>Green Peas</t>
  </si>
  <si>
    <t>Yellow Peas</t>
  </si>
  <si>
    <t>Black Bean</t>
  </si>
  <si>
    <t>Fababean</t>
  </si>
  <si>
    <t>Soybean</t>
  </si>
  <si>
    <t>Total Expenses($)</t>
  </si>
  <si>
    <t>Specialty Crops</t>
  </si>
  <si>
    <t>Camelina</t>
  </si>
  <si>
    <t>Canary</t>
  </si>
  <si>
    <t>Caraway**</t>
  </si>
  <si>
    <t>Coriander</t>
  </si>
  <si>
    <t>Fenugreek</t>
  </si>
  <si>
    <t>Quinoa</t>
  </si>
  <si>
    <t>Farm Total</t>
  </si>
  <si>
    <t>Return over variable expenses ($)</t>
  </si>
  <si>
    <t>Return over total expenses ($)</t>
  </si>
  <si>
    <t>*This includes labour and management costs if entered.  Be sure these are entered as a per acres cost on the crop-specific pages.</t>
  </si>
  <si>
    <t>**See crop specific sheet on caraway for important cost assumptions of this biennal crop.  If you are growing caraway, these assumptions must be considered when looking at the summary of your farm.</t>
  </si>
  <si>
    <t>MALT BARLEY PRODUCTION COSTS ($/ACRE) FOR SASKATCHEWAN 2026</t>
  </si>
  <si>
    <t>Economics</t>
  </si>
  <si>
    <t>Agronomics</t>
  </si>
  <si>
    <t>CROP</t>
  </si>
  <si>
    <t>MALT BARLEY</t>
  </si>
  <si>
    <t xml:space="preserve">Seeding: Seeding rates are based on a target plant stand in plants per square foot. This guide assumes a producer will seed to achieve 25 plants per square foot in the black soil zone, 22 in the dark brown soil zone and 20 in the brown soil zone, with a thousand kernel weight of 45 grams and 85 per cent emergence.
Fertilization: Fertility costs are based on nutrient removal rates given the targeted crop yield. These are: 78 lb./ac. N and 34 lb./ac. P2O5 for the black soil zone, 66 lb./ac. N and 29 lb./ac. P2O5 for the dark brown soil zone and 50 lb./ac. N and 22 lb./ac. P2O5 for the brown soil zone. Producers are encouraged to use their own rates based on soil tests. Producers may fertilize malting barley less trying to avoid protein being too high. 
Crop Rotation: Diverse crop rotations are recommended to help reduce disease pressure and suppress weeds to manage herbicide resistance. Barley is a very competitive crop that will suppress growth of weeds. 
Crop Protection                                                            Insect control: Cutworms, aphids, thrips, mites, grasshoppers, armyworm, slugs and wireworms might require control. Seed treatments are available for wireworm control.
Disease control: 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may be required. Fungicide applications should be made based on field history and disease risk during the growing season. 
Weed control: Because barley is competitive, growers can often reduce the number of herbicide applications from those listed. A soil-applied herbicide was used to manage Group 1 resistant wild oats. Refer to the Guide to Crop Protection available at saskatchewan.ca/crops for more information about Group 1 resistance. Herbicide costs are based on the following herbicide timings. Please refer to general assumptions for details. Please insert herbicide application window.
</t>
  </si>
  <si>
    <t>My Farm</t>
  </si>
  <si>
    <t>80th percentile</t>
  </si>
  <si>
    <t xml:space="preserve">Average Yield </t>
  </si>
  <si>
    <t>Soil Zone</t>
  </si>
  <si>
    <t>Brown</t>
  </si>
  <si>
    <t>Dark Brown</t>
  </si>
  <si>
    <t>Black</t>
  </si>
  <si>
    <t>REVENUE PER ACRE</t>
  </si>
  <si>
    <t>Estimated Yield (bu./ac) (A)</t>
  </si>
  <si>
    <t>Est. On Farm Market Price $/bu. (B)</t>
  </si>
  <si>
    <t>Estimated Gross Revenue/ac (AxB)=C</t>
  </si>
  <si>
    <t>EXPENSES PER ACRE</t>
  </si>
  <si>
    <t>Variable Expenses/acre</t>
  </si>
  <si>
    <t>Seed</t>
  </si>
  <si>
    <t xml:space="preserve">                     -Seed Treatments/Inoculants</t>
  </si>
  <si>
    <t>Fertilizer -Nitrogen (N)</t>
  </si>
  <si>
    <t xml:space="preserve">               -Phosphorous (P2O5)</t>
  </si>
  <si>
    <t xml:space="preserve">               -Sulphur and Other</t>
  </si>
  <si>
    <t>Plant Protection -Herbicides</t>
  </si>
  <si>
    <t xml:space="preserve">                     -Insecticides</t>
  </si>
  <si>
    <t xml:space="preserve">                     -Fungicides</t>
  </si>
  <si>
    <t>Machinery Operating -Fuel</t>
  </si>
  <si>
    <t xml:space="preserve">                                  -Repair</t>
  </si>
  <si>
    <t>Custom Work and Hired Labour</t>
  </si>
  <si>
    <t>Crop Insurance Premium</t>
  </si>
  <si>
    <t>Hail Insurance Premium</t>
  </si>
  <si>
    <t>Utilities and Miscellaneous</t>
  </si>
  <si>
    <t>Interest on Variable Expenses</t>
  </si>
  <si>
    <t>Total Variable Expenses (D)</t>
  </si>
  <si>
    <t>Other Expenses/acre</t>
  </si>
  <si>
    <t>Building Repair</t>
  </si>
  <si>
    <t>Property Taxes</t>
  </si>
  <si>
    <t>Business Overhead</t>
  </si>
  <si>
    <t>Machinery Depreciation</t>
  </si>
  <si>
    <t>Building Depreciation</t>
  </si>
  <si>
    <t>Machinery Investment</t>
  </si>
  <si>
    <t>Building Investment</t>
  </si>
  <si>
    <t>Land Investment</t>
  </si>
  <si>
    <t>Total Other Expenses (E)</t>
  </si>
  <si>
    <t>Labour and Management (F)*</t>
  </si>
  <si>
    <t xml:space="preserve">Total Expenses (D+E+F)=(G) </t>
  </si>
  <si>
    <t>RETURNS PER ACRE</t>
  </si>
  <si>
    <t xml:space="preserve"> Return over Variable Expenses (C-D) </t>
  </si>
  <si>
    <t xml:space="preserve"> Return over Total Expenses (C-G)</t>
  </si>
  <si>
    <t>BREAK-EVEN YIELD (bu./ac.)</t>
  </si>
  <si>
    <t>To Cover Variable Expenses</t>
  </si>
  <si>
    <t>To Cover Total Expenses</t>
  </si>
  <si>
    <t>BREAK-EVEN PRICE ($ per bu.)</t>
  </si>
  <si>
    <t>YIELD SENSITIVITY (same expenses but average yield)</t>
  </si>
  <si>
    <t>Provincial Average Yield (bu./ac)</t>
  </si>
  <si>
    <t xml:space="preserve"> Return over Variable Expenses </t>
  </si>
  <si>
    <t xml:space="preserve"> Return over Total Expenses </t>
  </si>
  <si>
    <t>*Farm managers need to determine their own actual labour and management costs and add it to total expenses.</t>
  </si>
  <si>
    <t>FEED BARLEY PRODUCTION COSTS ($/ACRE) FOR SASKATCHEWAN 2026</t>
  </si>
  <si>
    <t>FEED BARLEY</t>
  </si>
  <si>
    <t>Seeding: Seeding rates are based on a target plant stand in plants per square foot. This guide assumes a producer will seed to achieve 25 plants per square foot in the black soil zone, 22 in the dark brown soil zone and 20 in the brown soil zone, with a thousand kernel weight of 45 grams and 85 per cent emergence.
Fertilization: Fertility costs are based on nutrient removal rates given the targeted crop yield. These are: 96 lb./ac. N and 42 lb./ac. P2O5 for the black soil zone, 80 lb./ac. N and 35 lb./ac. P2O5 for the dark brown soil zone and 61 lb./ac. N and 26 lb./ac. P2O5 for the brown soil zone. Producers are encouraged to use their own rates based on soil tests.
Crop Rotation: Diverse crop rotations are recommended to help reduce disease pressure and suppress weeds to manage herbicide resistance. Barley is a very competitive crop that will suppress growth of weeds. Feed barley markets may be more tolerant of weed escapes than malt barley.
Crop Protection                                                                Insect control: Cutworms, aphids, thrips, mites, grasshoppers, armyworm, slugs and wireworms might require control. Seed treatments are available for wireworm control.
Disease control: Cereal crops can be affected by both leaf diseases and fusarium head blight (FHB). When disease pressure is moderate, a single application at FHB timing can be effective in managing both types of diseases. This estimation includes the cost of a single fungicide application in the black soil zone. When disease pressure is high, an additional fungicide application for leaf diseases may be required. Fungicide applications should be made based on field history and disease risk during the growing season. 
Weed control: Because barley is competitive, growers can often reduce the number of herbicide applications from those listed. Herbicide costs are based on the following herbicide timings. Please refer to general assumptions for details.
Please insert herbicide application window.</t>
  </si>
  <si>
    <t>CORN PRODUCTION COSTS ($/ACRE) FOR SASKATCHEWAN 2026</t>
  </si>
  <si>
    <t>CORN</t>
  </si>
  <si>
    <t>Variety Selection: Corn varieties are not listed in the Varieties of Grain Crops found on saskatchewan.ca/crops. Please contact your retailer for more information.
Seeding: A plant population of 30,000 plants/ac. is used for all three soil zones.
Fertilization: Fertility costs are based on nutrient removal rates given the targeted crop yield. These are: 107 lb./ac. N and 48 lb./ac. P2O5 for the black soil zone and 87 lb./ac. N and 31 lb./ac. P2O5 in the dark brown soil zone and 57 lb./ac. N and 25 lb./ac. P2O5 in the brown soil zone.  Producers are encouraged to use their own rates based on soil tests.
Crop Rotation: Extended crop rotations can be used to reduce disease pressure by allowing infected residue to decompose between host crops. This is particularly important for residue- borne diseases caused by bacteria, such as Goss’s Wilt, as fungicides will not protect against this disease. Corn is not competitive with weeds. Some herbicide choices in corn can significantly restrict cropping options the following year.
Crop Protection                                                                           Insect control: Cutworms, wireworms, seedcorn maggot, corn rootworm, aphids, spider mite, grasshoppers, European corn borer, corn earworm and armyworms might require control. Seed treatments are available for wireworm and seedcorn maggot control. Varieties resistant to European corn borer, corn earworm, and corn rootworm are available.
Disease control: The cost of fungicide is not included in this estimate. Disease risk assessment is encouraged to guide fungicide application decisions. 
Weed control: Corn must be kept free of weeds until 10 leaf tips are visible to prevent significant yield losses. Herbicide costs are based on the following herbicide timings. Please refer to general assumptions for details. Please insert herbicide application window.</t>
  </si>
  <si>
    <t>HYBRID FALL RYE PRODUCTION COSTS ($/ACRE) FOR SASKATCHEWAN 2026</t>
  </si>
  <si>
    <t>HYBRID FALL RYE</t>
  </si>
  <si>
    <t>Seeding: Certified seed is needed every year for hybrids. A seeding rate of 0.8 units/ac. is used for all soil zones. One unit is equal to one million viable seeds. 
Fertilization: Fertility costs are based on nutrient removal rates given the targeted crop yield. These are: 91 lb./ac N and 38 lb./ac. P2O5 for the black soil zone, 74lb./ac. N and 31 lb./ac. P2O5 for the dark brown soil zone and 47 lb./ac. N and 20 lb./ac. P2O5 for the brown soil zone. Producers are encouraged to use their own rates based on soil tests.
Crop Rotation: Diverse crop rotations are recommended to help reduce disease pressure and suppress weeds to manage herbicide resistance. Fall rye is a very competitive crop that will suppress growth of spring germinating weeds. 
Crop Protection                                                           Insect control: Cutworms, aphids, thrips, mites, grasshoppers, armyworm, slugs and wireworms might require control. Seed treatments are available for wireworm control. 
Disease control: The cost of fungicide is not included in this estimate. Disease risk assessment is encouraged to guide fungicide application decisions. 
Weed control: Rye has very few herbicide options. Herbicide costs are based on the following herbicide timings. Please refer to general assumptions for details.
Please insert herbicide application window.</t>
  </si>
  <si>
    <t>OATS PRODUCTION COSTS ($/ACRE) FOR SASKATCHEWAN 2026</t>
  </si>
  <si>
    <t>OATS</t>
  </si>
  <si>
    <t>Seeding: A seed rate of 127 lb./ac. is used in the black soil zone, 106 lb./ac. in the dark brown soil zone and 85 lb./ac. in the brown soil zone. Seeding rates are based on a target plant stand in plants per square foot. This guide assumes a producer will seed to achieve 20 plants per square meter in the brown soil zone, 25 plants per square meter in the dark brown soil zone and 30 plants per square meter in the black soil zone, 37.5 thousand kernel weight and 85 percent emergence.                                                                     Fertilization: Fertility costs are based on nutrient removal rates given the targeted crop yield. These are: 89 lb./ac. N and 36 lb./ac. P2O5 for the black soil zone, 58 lb./ac. N and 24 lb./ac. P2O5 for the dark brown soil zone and 33 lb./ac. N and 13 lb./ac. P2O5 for the brown soil zone. Producers are encouraged to use their own rates based on soil tests.
Crop Rotation: Diverse crop rotations are recommended to help reduce disease pressure as well as suppress weeds to manage herbicide resistance. Oats are a very competitive crop that will suppress growth of spring germinating weeds. Wild oats cannot be controlled in tame oats with herbicides.
Crop Protection                                                           Insect control: Cutworms, aphids, thrips, mites, grasshoppers, armyworm, slugs and wireworms might require control. Seed treatments are available for wireworm control.
Disease control: Leaf diseases may result in yield losses in oat crops. Fungicide application can be used to protect leaf tissue from disease infection. This estimation includes the cost of a single fungicide application in the black soil zone. Fungicide application should be based on disease pressure in the field. 
Weed control: Because oats are very competitive, growers can often reduce the number of herbicide applications from those listed. Some buyers of milling oats do not allow use of pre-harvest glyphosate in their contracts. Herbicide costs are based on the following herbicide timings. Please refer to general assumptions for details. Please insert herbicide application window.</t>
  </si>
  <si>
    <t>Labour and Management (F)**</t>
  </si>
  <si>
    <t>DURUM PRODUCTION COSTS ($/ACRE) FOR SASKATCHEWAN 2026</t>
  </si>
  <si>
    <t>DURUM</t>
  </si>
  <si>
    <t>Seeding: Seeding rates are based on a target plant stand in plants per square foot. This guide assumes a producer will seed to achieve 22 plants per square foot in the dark brown soil zone and 20 in the brown soil zone, with a thousand kernel weight of 42.1 grams and 85 per cent emergence. Durum is recommended in the brown and dark brown soil zones. 
Fertilization: Fertility costs are based on nutrient removal rates given the targeted crop yield. These are: 95 lb./ac. N and 37 lb./ac. P2O5 for the dark brown soil zone and 67 lb./ac. N and 27 lb./ac. P2O5 for the brown soil zone. Producers are encouraged to use their own rates based on soil tests.
Crop Rotation: Diverse crop rotations are recommended to help reduce disease pressure and suppress weed growth. Like all cereals, durum is a relatively competitive crop against weeds. 
Crop Protection                                                        Insect control: Wheat midge, cutworms, aphids, thrips, mite, grasshoppers, armyworms, slugs, wheat stem sawfly and wireworms might require control. Varietal blends with resistance are available if heavy wheat midge pressures are anticipated. Wheat stem sawfly resistant varieties are available. Seed treatments are available for wireworm control. An insecticide application to control wheat midge is assumed, but in practice should be made based on scouting to determine economic risk. No insecticide applications for wheat midge would be required for midge tolerant varieties.
Disease control: 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might be required. Fungicide applications should be made based on field history and disease risk during the growing season. 
Weed control: Durum lacks many options for soil-applied herbicides for herbicide layering programs. Herbicide costs are based on the following herbicide timings. Please refer to general assumptions for details. Please insert herbicide application window.</t>
  </si>
  <si>
    <t>HARD RED SPRING WHEAT PRODUCTION COSTS ($/ACRE) FOR SASKATCHEWAN 2026</t>
  </si>
  <si>
    <t>HARD RED SPRING WHEAT</t>
  </si>
  <si>
    <t xml:space="preserve">Seeding: Seeding rates are based on a target plant stand in plants per square foot. This guide assumes a producer will seed to achieve 25 plants per square foot in the black soil zone, 22 in the dark brown soil zone and 20 in the brown soil zone, with a thousand kernel weight of 34.5 grams and 85 per cent emergence.
Fertilization: Fertility costs are based on nutrient removal rates given the target yield. These are: 110 lb./ac. N and 43 lb./ac. P2O5 for the black soil zone, 91 lb./ac. N and 36 lb./ac. P2O5 for the dark brown soil zone and 73 lb./ac. N and 29 lb./ac. P2O5 for the brown soil zone. Producers are encouraged to use their own rates based on soil tests.
Crop Rotation: Rotation plays an important role in the suppression of weed growth. A break between cereal crops will help reduce disease pressure by allowing infested crop residue to decompose. 
Crop Protection                                                             Insect control: Wheat midge, cutworms, aphids, thrips, mites, grasshoppers, armyworms, slugs, wheat stem sawfly and wireworms might require control. An insecticide application to control wheat midge is assumed, but in practice should be made based on scouting to determine economic risk. No insecticide application for wheat midge would be required for midge tolerant varieties. Please refer to the Guide to Crop Protection available at saskatchewan.ca/crops for registered pest control products for specific pests.
Disease control: Cereal crops can be affected by both leaf diseases and fusarium head blight (FHB). When disease pressure is moderate, a single application at FHB timing can be effective in managing both types of diseases. This estimation includes the cost of a single fungicide application. When disease pressure is high, an additional fungicide application for leaf diseases may be required. Fungicide applications should be made based on field history and disease risk during the growing season. 
Weed control: Spring wheat has many herbicide options to choose from. Herbicide costs are based on the following herbicide timings. Please refer to general assumptions for details. Please insert herbicide application window.
</t>
  </si>
  <si>
    <t>WINTER WHEAT PRODUCTION COSTS ($/ACRE) FOR SASKATCHEWAN 2026</t>
  </si>
  <si>
    <t>WINTER WHEAT</t>
  </si>
  <si>
    <t>Seeding: Seeding rates are based on a target plant stand in plants per square foot. This guide assumes a producer will seed to achieve 30 plants per square foot in the black soil zone, 28 in the dark brown soil zone and 25 in the brown soil zone, with a thousand kernel weight of 36 grams and 85 per cent emergence.
Fertilization: Fertility costs are based on nutrient removal rates given the targeted crop yield. These are: 75 lb./ac. N and 37lb./ac. P2O5 for the black soil zone, 68 lb./ac. N and 34 lb./ac. P2O5 for the dark brown soil zone and 55 lb./ac. N and 27 lb./ac. P2O5 for the brown soil zone. Producers are encouraged to use their own rates based on soil tests.
Crop Rotation: Diverse crop rotations are recommended to help reduce disease pressure and suppress weeds to manage herbicide resistance. Winter wheat is a very competitive crop that will suppress growth of spring germinating weeds.
Crop Protection                                                           Insect control: Wheat midge, cutworms, aphids, thrips, mites, grasshoppers, armyworms, slugs and wireworms might require control. Seed treatments are available for wireworm control. 
Disease control: Fungicide applications in winter wheat typically target leaf diseases. This estimation includes the cost of a single fungicide application for leaf diseases in the black and dark brown soil zones. Fungicide applications should be made based on field history and disease risk during the growing season.  Winter wheat can be affected by both leaf diseases and fusarium head blight (FHB). However, winter wheat crops typically pass the susceptible growth stage when conditions favor FHB development. 
Weed control: Winter wheat is prone to infestation with winter annual weeds, particularly downy and Japanese brome. Herbicide choices were made with this weed in mind, but should be adjusted on individual farms based on the weeds present. Herbicide costs are based on the following herbicide timings. Please refer to general assumptions for details. Please insert herbicide application window.</t>
  </si>
  <si>
    <t>CANOLA PRODUCTION COSTS ($/ACRE) FOR SASKATCHEWAN 2026</t>
  </si>
  <si>
    <t>Seeding: A seeding rate of 5 lb./ac. is used for each soil zone. 
Fertilization: Fertility costs are based on nutrient removal rates given the targeted crop yield. These are: 94 lb./ac. N and 39 lb./ac. P2O5 and 11 lb./ac. S for the black soil zone, 81 lb./ ac. N and 34 lb./ac. P2O5 and 9 lb./ac. S for the dark brown soil zone and 66 lb./ac. N and 28 lb./ac. P2O5 and 8 lb./ac. S for the brown soil zone. Producers are encouraged to use their own rates based on soil tests. 
Crop Rotation: Crop rotation will help to reduce root maggot and pressure from diseases, such as clubroot, by reducing or maintaining low pathogen levels in the field. 
Crop Protection                                                                      Insect control: Flea beetles, cutworms, lygus bugs, cabbage seedpod weevil, diamondback moth, bertha armyworm, alfalfa looper, cabbage looper, and occasionally imported cabbageworm, grasshoppers and slugs might require control. Seed treatments are available for flea beetle and cutworm control.
Disease control: Sclerotinia stem rot is the main disease managed with the application of foliar fungicides. This estimation includes the cost of a single fungicide application in the dark brown and black soil zones. Disease pressure will vary from year to year and field to field and is influenced by environmental conditions. Fungicide application decisions should be made based on disease risk when the crop is susceptible to infection. 
Weed control: A soil-active herbicide to reduce competition from cleavers was included in brown and dark brown soils. This was exchanged for a foliar tank mix option in the black soils. Herbicide costs are based on the following herbicide timings. Please refer to general assumptions for details. Please insert herbicide application window.</t>
  </si>
  <si>
    <t>FLAX PRODUCTION COSTS ($/ACRE) FOR SASKATCHEWAN 2026</t>
  </si>
  <si>
    <t>FLAX</t>
  </si>
  <si>
    <t>Seeding: Seeding rates used are 50 lb./ac. in the black soil zone, 45 lb./ac. in the dark brown soil zone and 40 lb./ac. in the brown soil zone.
Fertilization: Fertility costs are based on nutrient removal rates given the targeted crop yield. These are: 71 lb./ac. N and 23 lb./ac. P2O5 for the black soil zone, 60 lb./ac. N and 20 lb./ac. P2O5 for the dark brown soil zone and 48 lb./ac. N and 16 lb./ac. P2O5 for the brown soil zone. Producers are encouraged to use their own rates based on soil tests. 
Crop Rotation: Crop rotation can be used to reduce disease pressure by allowing infected crop residue to decompose between susceptible crops. Flax is not competitive against weeds and very sensitive to herbicide residues in the soil. 
Crop Protection                                                          Insect control: Wireworms, cutworms, lygus bugs, potato aphid, grasshoppers, bertha armyworm, armyworm and beet webworm might require control. 
Disease control: A single fungicide application for pasmo management has been included in this estimate. Early pasmo infection can result in losses of yield and quality. Fungicide application should be based on disease risk when the crop is susceptible to disease infection. 
Weed control: Flax has limited herbicide options. Herbicide costs are based on the following herbicide timings. Please refer to general assumptions for details. Please insert herbicide application window.</t>
  </si>
  <si>
    <t>BROWN MUSTARD PRODUCTION COSTS ($/ACRE) FOR SASKATCHEWAN 2026</t>
  </si>
  <si>
    <t xml:space="preserve">Seeding: A seed rate of 6 lb./ac. is used. The brown soil zone is recommended.
Fertilization: Fertility costs are based on nutrient removal rates given the targeted crop yield. These are: 46 lb./ac. N, 15 lb./ac. P2O5 and 15 lb./ac. S. Producers are encouraged to use their own rates based on soil tests. 
Crop Rotation: Diverse crop rotations are recommended to help reduce disease pressure and suppress weed growth. 
Crop Protection                                                            Insect control: Flea beetles, cutworms, lygus bugs, cabbage seedpod weevil, diamondback moth, bertha armyworm, cabbage looper and occasionally imported cabbageworm, grasshoppers and slugs might require control. Seed treatments are available for flea beetle and cutworm control.
Disease control: The cost of fungicide is not included in this estimate. Disease risk assessment is encouraged to guide fungicide application decisions. 
Weed control: Herbicide costs are based on the following herbicide timings. Please refer to general assumptions for details.  Please insert Herbicide application window. </t>
  </si>
  <si>
    <t>Average Yield</t>
  </si>
  <si>
    <t>Target Yield (lb./ac.) (A)</t>
  </si>
  <si>
    <t>Est. Farm Gate Price $/lb. (B)</t>
  </si>
  <si>
    <t>BREAK-EVEN YIELD (lbs./ac.)</t>
  </si>
  <si>
    <t>BREAK-EVEN PRICE ($/lb.)</t>
  </si>
  <si>
    <t>Provincial average yield (lb./ac)</t>
  </si>
  <si>
    <t>ORIENTAL MUSTARD PRODUCTION COSTS ($/ACRE) FOR SASKATCHEWAN 2026</t>
  </si>
  <si>
    <t xml:space="preserve">Seeding: A seed rate of 6 lb./ac. is used. The brown soil zone is recommended.
Fertilization: Fertility costs are based on nutrient removal rates given the targeted crop yield. These are: 44 lb./ac. N, 15 lb./ac. P2O5 and 15 lb./ac. S. Producers are encouraged to use their own rates based on soil tests. 
Crop Rotation: Crop rotation can be used to reduce disease pressure and pathogen levels in the field. 
Crop Protection                                                          Insect control: Flea beetles, cutworms, lygus bugs, cabbage seedpod weevil, diamondback moth, bertha armyworm, cabbage looper and occasionally imported cabbageworm, grasshoppers and slugs might require control. Seed treatments are available for flea beetle and cutworm control. 
Disease control: The cost of fungicide is not included in this estimate. Disease risk assessment is encouraged to guide fungicide application decisions. 
Weed control: Mustards are relatively resilient to weed competition. Herbicide costs are based on the following herbicide timings. Please refer to general assumptions for details.  Please insert Herbicide application window. 
</t>
  </si>
  <si>
    <t>YELLOW MUSTARD PRODUCTION COSTS ($/ACRE) FOR SASKATCHEWAN 2026</t>
  </si>
  <si>
    <t xml:space="preserve">Seeding: A seed rate of 10 lb./ac. is used. The brown soil zone is recommended.
Fertilization: Fertility costs are based on nutrient removal rates given the targeted crop yield. These are: 39 lb./ac. N, 13 lb./ac. P2O5 and 15 lb./ac. S. Producers are encouraged to use their own rates based on soil tests. 
Crop Rotation: Crop rotation can be used to reduce disease pressure and pathogen levels in the field. 
Crop Protection                                                          Insect control: Cutworms, lygus bugs, diamondback moth, bertha armyworm, cabbage looper and occasionally imported cabbageworm, grasshoppers and slugs might require control. Seed treatments are available for cutworm control. 
Disease control: The cost of fungicide is not included in this estimate. Disease risk assessment is encouraged to guide fungicide application decisions. 
Weed control: Yellow mustard has limited herbicide options. Herbicide costs are based on the following herbicide timings. Please refer to general assumptions for details. Please insert Herbicide application window. 
</t>
  </si>
  <si>
    <t>HYBRID BROWN MUSTARD PRODUCTION COSTS ($/ACRE) FOR SASKATCHEWAN 2026</t>
  </si>
  <si>
    <t>Hybrid Brown Mustard</t>
  </si>
  <si>
    <t xml:space="preserve">Seeding: A seed rate of 6 lb./ac. is used. The brown soil zone is recommended.
Fertilization: Fertility costs are based on nutrient removal rates given the targeted crop yield. These are: 56 lb./ac. N, 18 lb./ac. P2O5 and 15 lb./ac. S. Producers are encouraged to use their own rates based on soil tests. 
Crop Rotation: Diverse crop rotations are recommended to help reduce disease pressure and suppress weed growth. 
Crop Protection                                                            Insect control: Flea beetles, cutworms, lygus bugs, cabbage seedpod weevil, diamondback moth, bertha armyworm, cabbage looper and occasionally imported cabbageworm, grasshoppers and slugs might require control. Seed treatments are available for flea beetle and cutworm control.
Disease control: The cost of fungicide is not included in this estimate. Disease risk assessment is encouraged to guide fungicide application decisions. 
Weed control: Herbicide costs are based on the following herbicide timings. Please refer to general assumptions for details. Please insert Herbicide application window. </t>
  </si>
  <si>
    <t>SUNFLOWER OILSEED PRODUCTION COSTS ($/ACRE) FOR SASKATCHEWAN 2026</t>
  </si>
  <si>
    <t>SUNFLOWER OILSEED</t>
  </si>
  <si>
    <t>My farm</t>
  </si>
  <si>
    <t xml:space="preserve">Seeding: This guide assumes a producer will seed to achieve a plant population of 26,000/ac. This estimation is for the moist long season area with both dark brown and black soil, located in the south-east of the province. 
Fertilization: Fertility costs are based on nutrient removal rates given the targeted crop yield. These are: 75 lb./ac. N, 30 lb./ac. P2O5, 50 lb./ac. K and 26 lb./ac. S.  Producers are encouraged to use their own rates based on soil tests. 
Crop Rotation: If a sunflower midge infestation is anticipated, new fields should be established away from fields damaged the previous season. Crop rotation can be used to reduce insects, disease pressure, and pathogen levels. 
Crop Protection                                                      Insect control: Wireworms, cutworms, sunflower beetle, grasshoppers, lygus bugs, sunflower seed weevil, banded sunflower moth and sunflower moth might require control. Seed treatments are available for wireworm and sunflower beetle control. 
Disease control: The cost of fungicide is not included in this estimate. Disease risk assessment is encouraged to guide fungicide application decisions. 
Weed control: Herbicide costs are based on the following herbicide timings. Please refer to general assumptions for details. Please insert Herbicide application window. </t>
  </si>
  <si>
    <t>DkBrown</t>
  </si>
  <si>
    <t>SOYBEAN PRODUCTION COSTS ($/ACRE) FOR SASKATCHEWAN 2026</t>
  </si>
  <si>
    <t>SOYBEAN</t>
  </si>
  <si>
    <t xml:space="preserve">Seeding: A plant population of four to five plants per square foot is recommended. This corresponds to 150,000 to 200,000 plants per acre. Seed survivability averages 75 per cent, which is usually achieved when using a drill. Solid seeded soybeans with narrow rows (eight to 10 in.) improve crop yields, raise the height of bottom pods and reduce the need for multiple in-crop herbicide applications for weed control.
Fertilization: Fertility costs are based on nutrient removal rates given the targeted crop yield. These are: 5.3 lb./ac. N and 25 lb./ ac. P2O5 for the black soil zone, 4.9 lb./ac. N and 23 lb./ac. P2O5 for the dark brown soil zone and 4 lb./ac. N and 19 lb./ac. P2O5 for the brown soil zone. Producers are encouraged to use their own rates based on soil tests. Soybean requires a specific species of rhizobia not native to Saskatchewan soil. Double inoculation is recommended on new fields. Most varieties come pre-treated and pre-liquid inoculated. Addition of a second inoculant of granular or peat is recommended. 
Crop Rotation: Crop rotation will help to reduce disease pressure by reducing or maintaining low pathogen levels in the field. Soybeans are not competitive with weeds. 
Crop Protection                                                          Insect control: Wireworms, seedcorn maggot, cutworms, soybean aphid, leafhoppers, lygus bugs, spider mites, armyworms, corn earworm and grasshoppers might require control. Seed treatments are available for wireworm and seedcorn maggot control. 
Disease control: The cost of fungicide is not included in this estimate. Disease risk assessment is encouraged to guide fungicide application decisions. 
Weed control: Soybeans need to be kept free of weeds from the first trifoliate leaf to the third trifoliate leaf to minimize yield losses. Herbicide costs are based on the following herbicide timings. Please refer to general assumptions for details. Please insert herbicide application window.
</t>
  </si>
  <si>
    <t>CHICKPEAS PRODUCTION COSTS ($/ACRE) FOR SASKATCHEWAN 2026</t>
  </si>
  <si>
    <t>#1 Desi Chickpea</t>
  </si>
  <si>
    <t xml:space="preserve">Seeding: Seed rates for the Desi Chickpea is 93 lb./ac. The brown soil zone is recommended. 
Fertilization: Inoculant with the correct strains of rhizobium should be applied. Fertility cost is based on nutrient removal rates given the targeted crop yield. These are 7 lb./ac. N and 36 lb./ac. P2O5. Producers are encouraged to use their own rates based on soil tests. 
Crop Rotation: Diverse crop rotations are recommended to help reduce disease pressure and suppress weed growth. 
Crop Protection                                                            Insect control: Wireworms, cutworms, pea aphid, potato leafhopper and grasshoppers might require control. Seed treatments are available for wireworm control. 
Disease control: Ascochyta blight is a foliar disease that can result in yield losses when environmental conditions favour disease development. When disease pressure is high more than one fungicide application may be required. One fungicide application is included in this estimate. Fungicide application decisions should be based on disease risk during the growing season. 
Weed control: Herbicide costs are based on the following herbicide timings. Please refer to general assumptions for details.  Please insert Herbicide application window. </t>
  </si>
  <si>
    <t>#1-9mm Kabuli Chickpea</t>
  </si>
  <si>
    <t xml:space="preserve">Seeding: A seed rate of 145 lb./ac. is used. The brown soil zone is recommended.
Fertilization: Inoculant with the correct strains of rhizobium should be applied. Fertility cost is based on nutrient removal rates given the targeted crop yield. These are 6 lb./ac. N and 31 lb./ac. P2O5. Producers are encouraged to use their own rates based on soil tests. 
Crop Rotation: Crop rotation can be used to reduce disease pressure. 
Crop Protection                                                            Insect control: Wireworms, cutworms, pea aphid, potato leafhopper and grasshoppers might require control. Seed treatments are available for wireworm control. 
Disease control: Ascochyta blight is a foliar disease that can result in yield losses when environmental conditions favor disease development. When disease pressure is high more than one fungicide application may be required. Two fungicide applications are included in this estimate. Fungicide application decisions should be based on disease risk during the growing season. 
Weed control: Herbicide costs are based on the following herbicide timings. Please refer to general assumptions for details.  Please insert Herbicide application window. </t>
  </si>
  <si>
    <t>#1-7mm Kabuli Chickpea</t>
  </si>
  <si>
    <t xml:space="preserve">Seeding: A seed rate of 109 lb./ac. is used. The brown soil zone is recommended.
Fertilization: Inoculant with the correct strains of rhizobium should be applied. Fertility cost is based on nutrient removal rates given the targeted crop yield. These are 6 lb./ac. N and 28 lb./ac. P2O5. Producers are encouraged to use their own rates based on soil tests. 
Crop Rotation: Crop rotation can be used to reduce disease pressure. 
Crop Protection                                                      Insect control: Wireworms, cutworms, pea aphid, potato leafhopper and grasshoppers might require control. Seed treatments are available for wireworm control. 
Disease control: Ascochyta blight is a foliar disease that can result in yield losses when environmental conditions favour disease development. When disease pressure is high, more than one fungicide application may be required. Two fungicide applications are included in this estimate. Fungicide application decisions should be based on disease risk during the growing season. 
Weed control: Herbicide costs are based on the following herbicide timings. Please refer to general assumptions for details.  Please insert Herbicide application window. 
</t>
  </si>
  <si>
    <t>LARGE GREEN LENTILS PRODUCTION COSTS ($/ACRE) FOR SASKATCHEWAN 2026</t>
  </si>
  <si>
    <t>LARGE GREEN LENTILS</t>
  </si>
  <si>
    <t>Seeding: A seed rate of 91 lb./ac. is used for all soil zones. 
Fertilization: Inoculant with the correct strains of rhizobium should be applied. Fertility costs are based on nutrient removal rates given the targeted crop yield. These are: 4.2 lb./ac. N and 20 lb./ac. P2O5 for the black soil zone, 3.8 lb./ac. N and 18 lb./ac. P2O5 for the dark brown soil zone and 3.2 lb./ac. N and 15 lb./ac. P2O5 for the brown soil zone. Producers are encouraged to use their own rates based on soil tests. 
Crop Rotation: Crop rotation will help to reduce disease pressure by reducing pathogen levels in the field. Extended rotations are essential in fields with risk of aphanomyces root rot. Lentils are not competitive with weeds. 
Crop Protection                                                          Insect control: Wireworms, cutworms lygus bugs, potato leafhopper, pea aphid and grasshoppers might require control. Seed treatments are available for wireworm control. 
Disease control: Fungicides will offer protection against foliar diseases such as anthracnose. Fungicide application should be based on disease risk. This estimation includes the cost of a single fungicide application. In years with high disease pressure and extended periods of favorable environmental conditions, more than one fungicide application may be required. 
Weed control: Lentils need to be kept weed-free until the 10 node stage to minimize yield losses. Herbicide costs are based on the following herbicide timings. Please refer to general assumptions for details.
Please insert herbicide application window.</t>
  </si>
  <si>
    <t>**Black</t>
  </si>
  <si>
    <t>Estimated Yield (lb./ac) (A)</t>
  </si>
  <si>
    <t>Est. On Farm Market Price $/lb. (B)</t>
  </si>
  <si>
    <t xml:space="preserve">BREAK-EVEN YIELD (lb./ac.) </t>
  </si>
  <si>
    <t>BREAK-EVEN PRICE ($ per lb.)</t>
  </si>
  <si>
    <t>Provincial Average Yield (lb./ac)</t>
  </si>
  <si>
    <t>**Lentils are grown in the thin black soil zone that is transitional with the dark brown soil zone.  Here, the right amount of moisture coupled with good growing conditions are fitting to obtain higher yields.</t>
  </si>
  <si>
    <t>RED LENTILS PRODUCTION COSTS ($/ACRE) FOR SASKATCHEWAN 2026</t>
  </si>
  <si>
    <t>RED LENTILS</t>
  </si>
  <si>
    <t>Seeding: A seed rate of 60 lb./ac. is used for all soil zones. 
Fertilization: Inoculant with the correct strains of rhizobium should be applied. Fertility costs are based on nutrient removal rates given the targeted crop yield. These are: 5.3 lb./ac. N and 25 lb./ac. P2O5 for the black soil zone, 4.2 lb./ac. N and 20 lb./ac. P2O5 for the dark brown soil zone and 3.4 lb./ac. N and 16 lb./ac. P2O5 for the brown soil zone. Producers are encouraged to use their own rates based on soil tests.
Crop Rotation: Crop rotation will help to reduce disease pressure by reducing pathogen levels in the field. Extended rotations are essential in fields with risk of aphanomyces root rot. Lentils are not competitive with weeds. 
Crop Protection                                                          Insect control: Wireworms, cutworms, lygus bugs, potato leafhopper, pea aphid and grasshoppers might require control. Seed treatments are available for wireworm control. 
Disease control: Fungicides will offer protection again foliar diseases such as anthracnose. Fungicide application should be based on disease risk. This estimation includes the cost of a single fungicide application. In years with high disease pressure and extended periods of favorable environmental conditions, more than one fungicide application may be required. 
Weed control: Lentils need to be kept weed free until the 10 node stage to minimize yield losses. Herbicide costs are based on the following herbicide timings. Please refer to general assumptions for details.
Please insert herbicide application window.</t>
  </si>
  <si>
    <t>GREEN PEAS PRODUCTION COSTS ($/ACRE) FOR SASKATCHEWAN 2026</t>
  </si>
  <si>
    <t>GREEN PEAS</t>
  </si>
  <si>
    <t>Seeding: A seed rate of 176 lb./ac. is used in the black soil zone, 156 lb./ac. in the dark brown soil zone and 137 lb./ac. in the brown soil zone. 
Fertilization: Inoculant with the correct strains of rhizobium should be applied. Fertility costs are based on nutrient removal rates given the targeted crop yield. These are: 8.5 lb./ac. N and 40 lb./ac. P2O5 for the black soil zone, 7.2 lb./ac. N and 34 lb./ac. P2O5 for the dark brown soil zone and 5.5 lb./ac. N and 26 lb./ac. P2O5 for the brown soil zone. Producers are encouraged to use their own rates based on soil tests.
Crop Rotation: Crop rotation will help to reduce pea leaf weevil and disease pressure by reducing pathogen levels in the field. Extended rotations are essential in fields with risk of aphanomyces root rot. 
Crop Protection                                                             Insect control: Wireworms, cutworms, lygus bugs, leafhoppers, pea aphid, grasshoppers, alfalfa looper and pea leaf weevil might require control. Seed treatments are available for wireworm and pea leaf weevil control. Refer to the ministry’s forecasts of local pea leaf weevil pressures at saskatchewan.ca/crops. 
Disease control: Fungicides will offer protection against foliar diseases such as mycosphaerella blight. This estimation includes the cost of a single fungicide application. Fungicide application should be based on disease risk. 
Weed control: Weeds in peas need to be controlled until 10 to 14 days after emergence to minimize yield losses. Herbicide costs are based on the following herbicide timings. Please refer to general assumptions for details.
Please insert herbicide application window.</t>
  </si>
  <si>
    <t>YELLOW PEAS PRODUCTION COSTS ($/ACRE) FOR SASKATCHEWAN 2026</t>
  </si>
  <si>
    <t>YELLOW PEAS</t>
  </si>
  <si>
    <t>Seeding: A seed rate of 178 lb./ac. is used in the black soil zone, 158 lb./ac. in the dark brown soil zone and 138 lb./ac. in the brown soil zone. 
Fertilization: Inoculant with the correct strains of rhizobium should be applied. Fertility costs are based on nutrient removal rates given the targeted crop yield. These are: 8.5 lb./ac. N and 40 lb./ac. P2O5 for the black soil zone, 7.2 lb./ac. N and 34 lb./ac. P2O5 for the dark brown soil zone and 5.5 lb./ac. N and 26 lb./ac. P2O5 for the brown soil zone. Producers are encouraged to use their own rates based on soil tests.
Crop Rotation: Crop rotation will help to reduce pea leaf weevil and disease pressure by reducing pathogen levels in the field. Extended rotations are essential in fields with risk of aphanomyces root rot. 
Crop Protection                                                           Insect control: Wireworms, cutworms, lygus bugs, leafhoppers, pea aphid, grasshoppers, alfalfa looper and pea leaf weevil might require control. Seed treatments are available for wireworm and pea leaf weevil control. Refer to the ministry’s forecasts of local pea leaf weevil pressures at saskatchewan.ca/crops. 
Disease control: Fungicides will offer protection against foliar diseases, such as mycosphaerella blight. This estimation includes the cost of a single fungicide application. Fungicide application should be based on disease risk. 
Weed control: Weeds in peas need to be controlled until 10 to 14 days after emergence to minimize yield losses. Herbicide costs are based on the following herbicide timings. Please refer to general assumptions for details.
Please insert herbicide application window.</t>
  </si>
  <si>
    <t>BLACK BEAN PRODUCTION COSTS ($/ACRE) FOR SASKATCHEWAN 2026</t>
  </si>
  <si>
    <t>BLACK BEANS**</t>
  </si>
  <si>
    <t xml:space="preserve">Seeding: A seed rate of 55 lb./ac. is used. The dark brown soil zone is recommended.
Fertilization: Fertility costs are based on nutrient removal rates given the targeted crop yield. These are: 20 lb./ac. N and 15 lb./ac. P2O5. Producers are encouraged to use their own rates based on soil tests. Dry beans do not respond well to inoculant. 
Crop Rotation: Crop rotation can be used to reduce disease pressure and pathogen levels in the field. 
Crop Protection                                                     Insect control: Aphids, leafhoppers, cutworms, corn borer and lygus bugs might require control. 
Disease control: White mould and common bacterial blight are the most common diseases of dry bean. This estimate includes a single fungicide application for white mould management.
Weed control: Dry beans need to be maintained weed free between the second trifoliate stage and the onset of flowering (three weeks to five or six weeks after emergence) to minimize yield loss. Herbicide costs are based on the following herbicide timings. Please refer to general assumptions for details.  Please insert Herbicide application window. 
</t>
  </si>
  <si>
    <t>** Yield and costs are for dryland beans only.</t>
  </si>
  <si>
    <t>FABABEANS PRODUCTION COSTS ($/ACRE) FOR SASKATCHEWAN 2026</t>
  </si>
  <si>
    <t>FABABEANS</t>
  </si>
  <si>
    <t xml:space="preserve">Seeding: A seed rate of 181 lb./ac. is used. Faba beans are recommended for the black soil zone.
Fertilization: Inoculant with correct strain of rhizobium should be applied. Fertility costs are based on nutrient removal rates given the targeted crop yield. These are: 16.1 lb./ac. N and 74 lb./ac. P2O5. Producers are encouraged to use their own rates based on soil tests. 
Crop Rotation: Crop rotation can be used to reduce disease pressure by allowing infected crop residue to decompose between susceptible crops. 
Crop Protection                                                            Insect control: Wireworms, cutworms, lygus bugs, potato leafhopper, pea aphid, grasshoppers, and pea leaf weevil might require control. Seed treatments are available for wireworm and pea leaf weevil control. Refer to ministry forecasts of local pea leaf weevil pressures at saskatchewan.ca/crops. 
Disease control: Chocolate spot is a foliar disease that can result in poor seed set and flower abortion. A single application of fungicides for the management of chocolate spot has been included in this estimate. Fungicide application should be based on disease risk within the growing season. 
Weed control: Herbicide costs are based on the following herbicide timings. Please refer to general assumptions for details. Please insert herbicide application window.
</t>
  </si>
  <si>
    <t>BREAK-EVEN YIELD (lb./ac.)</t>
  </si>
  <si>
    <t>CAMELINA PRODUCTION COSTS ($/ACRE) FOR SASKATCHEWAN 2026</t>
  </si>
  <si>
    <t>CAMELINA</t>
  </si>
  <si>
    <t xml:space="preserve">Seeding: A seed rate of 6 lb./ac. is used. Camelina is commonly grown in the brown soil zone.
Fertilization: Fertility costs are based on nutrient removal rates given the targeted crop yield. These are: 69 lb./ac. N, 20 lb./ac. P2O5 and 15 lb./ac. S. Producers are encouraged to use their own rates based on soil tests. 
Crop Rotation: Crop rotation can be used to reduce disease pressure by allowing infected crop residue to decomposse between susceptible crops. 
Crop Protection                                                          Insect control: Only one biological insecticide, with efficacy against bertha armyworm and diamondback moth, is registered for this crop.
Disease control: The cost of fungicide is not included in this estimate. Disease risk assessment is encouraged to guide fungicide application decisions. 
Weed control:   A pre-harvest application of glyphosate in the previous crop to manage perrenial weeds as well as a glyphosate burn off prior to seeding.  Camelina has registered soil applied and in-crop herbicide options.  Herbicide costs are based on the following herbicide timings. Please refer to general assumptions for details.Please insert Herbicide application window. 
</t>
  </si>
  <si>
    <t>CANARYSEED PRODUCTION COSTS ($/ACRE) FOR SASKATCHEWAN 2026</t>
  </si>
  <si>
    <t>CANARY SEED</t>
  </si>
  <si>
    <t xml:space="preserve">Seeding: A seeding rate of 35 lb./ac. is assumed. Canary Seed is grown in all soil zones, but heavy clay soil is preferred.
Fertilization: Fertility costs are based on nutrient removal rates given the targeted crop yield. These are: 57 lb./ac. N, 48 lb./ac. P2O5, 29 lb./ac. K2O and 15 lb./ac. S. Producers are encouraged to use their own rates based on soil tests. 
Crop Rotation: Crop rotation can be used to reduce disease pressure by allowing infected crop residue to decompose between susceptible crops. 
Crop Protection                                                         Insect control: Canary Seed is susceptible to aphids, so an insecticide application to manage for aphids is assumed.
Disease control: Septoria leaf mottle is a foliar disease of canaryseed that can result in yield losses when environmental conditions favor disease development. A single fungicide application for septoria leaf mottle has been included in this estimate.  Fungicide application decisions should be made based on disease risk during the growing season.
Weed control: Canary Seed has limited herbicide options for grass control making application of a soil-active for wild oat control a necessity.  Herbicide costs are based on the following herbicide timings.  Please refer to general assumptions for details.  Please insert Herbicide application window. 
</t>
  </si>
  <si>
    <t>CARAWAY PRODUCTION COSTS ($/ACRE) FOR SASKATCHEWAN 2026</t>
  </si>
  <si>
    <t>CARAWAY</t>
  </si>
  <si>
    <t xml:space="preserve">Seeding: Seed rate of 12 lb./ac. is used. Caraway is primarily a biennial crop and typically seeded with a companion crop so that the field provides a return in both crop years. Caraway and Coriander have the same management cost. Therefore, if no companion crop is sown, include production costs used for coriander, with the exception of seeding, harvest and handling, to account for management costs of caraway in the first year. Recommended soil is black.
Fertilization: Fertility costs are based on nutrient removal rates given the targeted crop yield. These are: 34 lb./ac. N, 27 lb./ac. P2O5 and 16 lb./ac. K2O. Producers are encouraged to use their own rates based on soil tests. 
Crop Rotation: Crop rotation can be used to reduce disease pressure by allowing infected crop residue to decompose between susceptible crops. Crops in the carrot family are very sensitive to Group 2 residues in the soil. Please refer to the ministry’s Guide to Crop Protection available at saskatchewan.ca/crops for more information.
Crop Protection                                                  Insect control: A limited number of registered products is available for slugs in field crops. 
Disease control:  Blossom blight can result in yield losses when conditions favor disease development. The cost of fungicide is not included in this estimate. 
Weed control: Herbicide costs below are only for the second year of production. If caraway is not companion cropped in the first year, it requires the same weed control as coriander. Refer to the coriander section for more information. Herbicide costs are based on the following herbicide timings. Please refer to general assumptions for details. Please insert Herbicide application window. </t>
  </si>
  <si>
    <t>Total Other Expenses *</t>
  </si>
  <si>
    <t>*These other costs are carried for two years because caraway is a biennial crop. If a cover crop is grown and harvested in the first year, these costs could be halved.</t>
  </si>
  <si>
    <t>**Farm managers need to determine their own actual labour and management costs and add it to total expenses.</t>
  </si>
  <si>
    <t>CORIANDER PRODUCTION COSTS ($/ACRE) FOR SASKATCHEWAN 2026</t>
  </si>
  <si>
    <t>CORIANDER</t>
  </si>
  <si>
    <t xml:space="preserve">Seeding: A seed rate of 25 lb./ac. is used. The dark brown soil zone is recommended.
Fertilization: Fertility costs are based on nutrient removal rates given the targeted crop yield. These are: 49 lb./ac. N and 28 lb./ac. P2O5. Producers are encouraged to use their own rates based on soil tests. 
Crop Rotation: Crop rotation can be used to reduce disease pressure. Crops in the carrot family are very sensitive to Group 2 residues in the soil. Please refer to the Ministry’s Guide to Crop Protection available at saskatchewan.ca/crops for more information.
Crop Protection                                                   Insect control: A limited number of products are registered for aphid and slug control.
Disease control: Blossom blight can result in yield losses when conditions favour disease development. A single application of fungicide for blossom blight management is included in this estimate. Fungicide applications should be made based on disease risk during the growing season. 
Weed control: Herbicide costs are based on the following herbicide timings. Please refer to general assumptions for details.  Please insert Herbicide application window. 
</t>
  </si>
  <si>
    <t>FENUGREEK PRODUCTION COSTS ($/ACRE) FOR SASKATCHEWAN 2026</t>
  </si>
  <si>
    <t>FENUGREEK</t>
  </si>
  <si>
    <t xml:space="preserve">Seeding: A seed rate of 30 lb./ac. is used. The brown soil zone is recommended.
Fertilization: Fertility costs are based on nutrient removal rates given the targeted crop yield. These are: 3 lb./ac. N and 14 lb./ac. P2O5. Producers are encouraged to use their own rates based on soil tests. 
Crop Rotation: Crop rotation can be used to reduce disease pressure and pathogen levels in the field. 
Crop Protection                                                          Disease control:  The cost of fungicide is not included in this estimate. Disease risk assessment is encouraged to guide fungicide application decisions. 
Weed control: Fenugreek has limited herbicide options. Herbicide costs are based on the following herbicide timings. Please refer to general assumptions for details. Please insert Herbicide application window. </t>
  </si>
  <si>
    <t>QUINOA PRODUCTION COSTS ($/ACRE) FOR SASKATCHEWAN 2026</t>
  </si>
  <si>
    <t>QUINOA</t>
  </si>
  <si>
    <t xml:space="preserve">Seeding: A seed rate of 10 lb./ac. is used. The black soil zone is recommended.
Fertilization: Fertility costs are based on nutrient removal rates given the targeted crop yield. These are: 42 lb./ac. N, 18 lb./ac. P2O5, 11 lb./ac. K2O and 6 lb./ac. S. Producers are encouraged to use their own rates based on soil tests. 
Crop Rotation: Crop rotation can be used to reduce disease pressure and pathogen levels in the field. 
Crop Protection                                                       Insect control: A limited number of insecticides are registered for control of European corn borer, lygus, beet webworm, and goosefoot groundling moth. 
Disease control: The cost of fungicide is not included in this estimate. Disease risk assessment is encouraged to guide fungicide application decisions. 
Weed control: Quinoa has no registered herbicide options. However, producers can apply a pre-harvest application of glyphosate in the previous crop to manage perennial weeds, as well as a glyphosate burn off prior to seeding. Please see below chart and refer to general assumptions for details on pre-harvest glyphosate application.  Please insert Herbicide application window.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</si>
</sst>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0.00_)"/>
    <numFmt numFmtId="165" formatCode="General_)"/>
    <numFmt numFmtId="166" formatCode="0.0"/>
    <numFmt numFmtId="167" formatCode="0.0_)"/>
    <numFmt numFmtId="168" formatCode="_(* #,##0.0_);_(* \(#,##0.0\);_(* &quot;-&quot;??_);_(@_)"/>
    <numFmt numFmtId="169" formatCode="_-&quot;$&quot;* #,##0.00_-;\-&quot;$&quot;* #,##0.00_-;_-&quot;$&quot;* &quot;-&quot;??_-;_-@_-"/>
    <numFmt numFmtId="170" formatCode="&quot;$&quot;#,##0;\-&quot;$&quot;#,##0"/>
  </numFmts>
  <fonts count="60">
    <font>
      <sz val="10"/>
      <name val="Arial"/>
    </font>
    <font>
      <sz val="11"/>
      <color theme="1"/>
      <name val="Calibri"/>
      <family val="2"/>
      <scheme val="minor"/>
    </font>
    <font>
      <sz val="12"/>
      <color indexed="12"/>
      <name val="Times New Roman"/>
      <family val="1"/>
    </font>
    <font>
      <sz val="10"/>
      <name val="Arial"/>
      <family val="2"/>
    </font>
    <font>
      <b/>
      <sz val="10"/>
      <name val="Arial"/>
      <family val="2"/>
    </font>
    <font>
      <sz val="8"/>
      <name val="Arial"/>
      <family val="2"/>
    </font>
    <font>
      <sz val="10"/>
      <name val="Arial Narrow"/>
      <family val="2"/>
    </font>
    <font>
      <sz val="10"/>
      <name val="Courier"/>
      <family val="3"/>
    </font>
    <font>
      <b/>
      <sz val="10"/>
      <name val="Arial Narrow"/>
      <family val="2"/>
    </font>
    <font>
      <b/>
      <sz val="14"/>
      <name val="Arial"/>
      <family val="2"/>
    </font>
    <font>
      <b/>
      <sz val="12"/>
      <name val="MS Sans Serif"/>
      <family val="2"/>
    </font>
    <font>
      <b/>
      <sz val="10"/>
      <name val="MS Sans Serif"/>
      <family val="2"/>
    </font>
    <font>
      <sz val="11"/>
      <name val="Arial"/>
      <family val="2"/>
    </font>
    <font>
      <sz val="10"/>
      <color indexed="8"/>
      <name val="Arial Narrow"/>
      <family val="2"/>
    </font>
    <font>
      <sz val="12"/>
      <name val="Times New Roman"/>
      <family val="1"/>
    </font>
    <font>
      <sz val="10"/>
      <name val="Courier"/>
    </font>
    <font>
      <sz val="11"/>
      <color indexed="8"/>
      <name val="Calibri"/>
      <family val="2"/>
    </font>
    <font>
      <sz val="11"/>
      <color indexed="9"/>
      <name val="Calibri"/>
      <family val="2"/>
    </font>
    <font>
      <sz val="11"/>
      <color indexed="20"/>
      <name val="Calibri"/>
      <family val="2"/>
    </font>
    <font>
      <b/>
      <sz val="14"/>
      <color theme="1"/>
      <name val="Browallia New"/>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7.5"/>
      <color indexed="12"/>
      <name val="Arial"/>
      <family val="2"/>
    </font>
    <font>
      <sz val="14"/>
      <name val="Arial Black"/>
      <family val="2"/>
    </font>
    <font>
      <sz val="10"/>
      <color indexed="8"/>
      <name val="MS Sans Serif"/>
      <family val="2"/>
    </font>
    <font>
      <sz val="10"/>
      <color theme="1"/>
      <name val="Arial"/>
      <family val="2"/>
    </font>
    <font>
      <sz val="10"/>
      <color rgb="FF000000"/>
      <name val="Times New Roman"/>
      <family val="1"/>
    </font>
    <font>
      <sz val="8.5"/>
      <color indexed="8"/>
      <name val="Arial Narrow"/>
      <family val="2"/>
    </font>
    <font>
      <sz val="12"/>
      <name val="Courier New"/>
      <family val="3"/>
    </font>
    <font>
      <b/>
      <sz val="8"/>
      <name val="Courier New"/>
      <family val="3"/>
    </font>
    <font>
      <sz val="10"/>
      <name val="Arial"/>
      <family val="2"/>
    </font>
    <font>
      <sz val="10"/>
      <color theme="1"/>
      <name val="Arial Narrow"/>
      <family val="2"/>
    </font>
    <font>
      <b/>
      <sz val="12"/>
      <color indexed="8"/>
      <name val="Arial Narrow"/>
      <family val="2"/>
    </font>
    <font>
      <b/>
      <sz val="20"/>
      <name val="Arial"/>
      <family val="2"/>
    </font>
    <font>
      <b/>
      <sz val="14"/>
      <name val="Calibri"/>
      <family val="2"/>
      <scheme val="minor"/>
    </font>
    <font>
      <sz val="12"/>
      <name val="Arial"/>
      <family val="2"/>
    </font>
    <font>
      <sz val="10"/>
      <color rgb="FFFF0000"/>
      <name val="Arial"/>
      <family val="2"/>
    </font>
    <font>
      <sz val="8"/>
      <name val="Courier New"/>
      <family val="3"/>
    </font>
    <font>
      <sz val="12"/>
      <name val="Calibri"/>
      <family val="2"/>
      <scheme val="minor"/>
    </font>
    <font>
      <b/>
      <sz val="12"/>
      <name val="Calibri"/>
      <family val="2"/>
      <scheme val="minor"/>
    </font>
    <font>
      <b/>
      <sz val="16"/>
      <name val="Calibri"/>
      <family val="2"/>
      <scheme val="minor"/>
    </font>
    <font>
      <sz val="10"/>
      <color rgb="FFFF0000"/>
      <name val="Arial Narrow"/>
      <family val="2"/>
    </font>
    <font>
      <b/>
      <sz val="10"/>
      <color rgb="FFFF0000"/>
      <name val="Arial"/>
      <family val="2"/>
    </font>
    <font>
      <b/>
      <sz val="10"/>
      <color rgb="FFFF0000"/>
      <name val="Arial Narrow"/>
      <family val="2"/>
    </font>
    <font>
      <sz val="8.5"/>
      <color theme="1"/>
      <name val="Arial Narrow"/>
      <family val="2"/>
    </font>
    <font>
      <b/>
      <sz val="10"/>
      <color theme="1"/>
      <name val="Arial"/>
      <family val="2"/>
    </font>
    <font>
      <b/>
      <sz val="10"/>
      <color theme="1"/>
      <name val="Arial Narrow"/>
      <family val="2"/>
    </font>
  </fonts>
  <fills count="33">
    <fill>
      <patternFill patternType="none"/>
    </fill>
    <fill>
      <patternFill patternType="gray125"/>
    </fill>
    <fill>
      <patternFill patternType="gray0625"/>
    </fill>
    <fill>
      <patternFill patternType="solid">
        <fgColor indexed="26"/>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1" tint="0.499984740745262"/>
        <bgColor indexed="64"/>
      </patternFill>
    </fill>
    <fill>
      <patternFill patternType="solid">
        <fgColor theme="0"/>
        <bgColor indexed="64"/>
      </patternFill>
    </fill>
    <fill>
      <patternFill patternType="solid">
        <fgColor rgb="FFFFFF00"/>
        <bgColor indexed="64"/>
      </patternFill>
    </fill>
    <fill>
      <patternFill patternType="solid">
        <fgColor indexed="65"/>
        <bgColor indexed="64"/>
      </patternFill>
    </fill>
    <fill>
      <patternFill patternType="solid">
        <fgColor theme="0" tint="-0.34998626667073579"/>
        <bgColor indexed="64"/>
      </patternFill>
    </fill>
    <fill>
      <patternFill patternType="solid">
        <fgColor theme="0" tint="-4.9989318521683403E-2"/>
        <bgColor indexed="64"/>
      </patternFill>
    </fill>
  </fills>
  <borders count="60">
    <border>
      <left/>
      <right/>
      <top/>
      <bottom/>
      <diagonal/>
    </border>
    <border>
      <left/>
      <right style="thin">
        <color indexed="64"/>
      </right>
      <top/>
      <bottom/>
      <diagonal/>
    </border>
    <border>
      <left/>
      <right/>
      <top style="thin">
        <color indexed="64"/>
      </top>
      <bottom/>
      <diagonal/>
    </border>
    <border>
      <left/>
      <right style="medium">
        <color indexed="64"/>
      </right>
      <top/>
      <bottom style="medium">
        <color indexed="64"/>
      </bottom>
      <diagonal/>
    </border>
    <border>
      <left/>
      <right style="thick">
        <color indexed="64"/>
      </right>
      <top style="thick">
        <color indexed="64"/>
      </top>
      <bottom/>
      <diagonal/>
    </border>
    <border>
      <left/>
      <right style="thick">
        <color indexed="64"/>
      </right>
      <top/>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right/>
      <top style="thick">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118">
    <xf numFmtId="0" fontId="0" fillId="0" borderId="0"/>
    <xf numFmtId="164" fontId="2" fillId="2" borderId="0">
      <protection locked="0"/>
    </xf>
    <xf numFmtId="165" fontId="7" fillId="0" borderId="0"/>
    <xf numFmtId="0" fontId="7" fillId="0" borderId="0"/>
    <xf numFmtId="0" fontId="7" fillId="0" borderId="0"/>
    <xf numFmtId="0" fontId="43" fillId="0" borderId="0"/>
    <xf numFmtId="169" fontId="43" fillId="0" borderId="0"/>
    <xf numFmtId="0" fontId="1" fillId="0" borderId="0"/>
    <xf numFmtId="165" fontId="15" fillId="0" borderId="0"/>
    <xf numFmtId="165" fontId="14" fillId="2" borderId="1">
      <alignment horizontal="left"/>
    </xf>
    <xf numFmtId="0" fontId="1" fillId="0" borderId="0"/>
    <xf numFmtId="44" fontId="1" fillId="0" borderId="0"/>
    <xf numFmtId="0" fontId="1" fillId="0" borderId="0"/>
    <xf numFmtId="9" fontId="1" fillId="0" borderId="0"/>
    <xf numFmtId="0" fontId="16" fillId="5" borderId="0"/>
    <xf numFmtId="0" fontId="16" fillId="6" borderId="0"/>
    <xf numFmtId="0" fontId="16" fillId="7" borderId="0"/>
    <xf numFmtId="0" fontId="16" fillId="8" borderId="0"/>
    <xf numFmtId="0" fontId="16" fillId="9" borderId="0"/>
    <xf numFmtId="0" fontId="16" fillId="10" borderId="0"/>
    <xf numFmtId="0" fontId="16" fillId="11" borderId="0"/>
    <xf numFmtId="0" fontId="16" fillId="12" borderId="0"/>
    <xf numFmtId="0" fontId="16" fillId="13" borderId="0"/>
    <xf numFmtId="0" fontId="16" fillId="8" borderId="0"/>
    <xf numFmtId="0" fontId="16" fillId="11" borderId="0"/>
    <xf numFmtId="0" fontId="16" fillId="14" borderId="0"/>
    <xf numFmtId="0" fontId="17" fillId="15" borderId="0"/>
    <xf numFmtId="0" fontId="17" fillId="12" borderId="0"/>
    <xf numFmtId="0" fontId="17" fillId="13" borderId="0"/>
    <xf numFmtId="0" fontId="17" fillId="16" borderId="0"/>
    <xf numFmtId="0" fontId="17" fillId="17" borderId="0"/>
    <xf numFmtId="0" fontId="17" fillId="18" borderId="0"/>
    <xf numFmtId="0" fontId="17" fillId="19" borderId="0"/>
    <xf numFmtId="0" fontId="17" fillId="20" borderId="0"/>
    <xf numFmtId="0" fontId="17" fillId="21" borderId="0"/>
    <xf numFmtId="0" fontId="17" fillId="16" borderId="0"/>
    <xf numFmtId="0" fontId="17" fillId="17" borderId="0"/>
    <xf numFmtId="0" fontId="17" fillId="22" borderId="0"/>
    <xf numFmtId="0" fontId="18" fillId="6" borderId="0"/>
    <xf numFmtId="0" fontId="19" fillId="4" borderId="16">
      <alignment horizontal="center"/>
    </xf>
    <xf numFmtId="0" fontId="20" fillId="23" borderId="19"/>
    <xf numFmtId="0" fontId="21" fillId="24" borderId="20"/>
    <xf numFmtId="43" fontId="43" fillId="0" borderId="0"/>
    <xf numFmtId="43" fontId="43" fillId="0" borderId="0"/>
    <xf numFmtId="43" fontId="43" fillId="0" borderId="0"/>
    <xf numFmtId="43" fontId="43" fillId="0" borderId="0"/>
    <xf numFmtId="43" fontId="43" fillId="0" borderId="0"/>
    <xf numFmtId="3" fontId="43" fillId="0" borderId="0"/>
    <xf numFmtId="3" fontId="43" fillId="0" borderId="0"/>
    <xf numFmtId="44" fontId="43" fillId="0" borderId="0"/>
    <xf numFmtId="44" fontId="43" fillId="0" borderId="0"/>
    <xf numFmtId="44" fontId="43" fillId="0" borderId="0"/>
    <xf numFmtId="44" fontId="43" fillId="0" borderId="0"/>
    <xf numFmtId="170" fontId="43" fillId="0" borderId="0"/>
    <xf numFmtId="170" fontId="43" fillId="0" borderId="0"/>
    <xf numFmtId="14" fontId="43" fillId="0" borderId="0"/>
    <xf numFmtId="14" fontId="43" fillId="0" borderId="0"/>
    <xf numFmtId="0" fontId="22" fillId="0" borderId="0"/>
    <xf numFmtId="2" fontId="43" fillId="0" borderId="0"/>
    <xf numFmtId="2" fontId="43" fillId="0" borderId="0"/>
    <xf numFmtId="0" fontId="23" fillId="7" borderId="0"/>
    <xf numFmtId="0" fontId="24" fillId="0" borderId="21"/>
    <xf numFmtId="0" fontId="25" fillId="0" borderId="22"/>
    <xf numFmtId="0" fontId="26" fillId="0" borderId="23"/>
    <xf numFmtId="0" fontId="26" fillId="0" borderId="0"/>
    <xf numFmtId="0" fontId="27" fillId="0" borderId="0">
      <alignment vertical="top"/>
      <protection locked="0"/>
    </xf>
    <xf numFmtId="0" fontId="28" fillId="10" borderId="19"/>
    <xf numFmtId="0" fontId="29" fillId="0" borderId="24"/>
    <xf numFmtId="0" fontId="30" fillId="25" borderId="0"/>
    <xf numFmtId="0" fontId="1" fillId="0" borderId="0"/>
    <xf numFmtId="0" fontId="16" fillId="26" borderId="25"/>
    <xf numFmtId="0" fontId="31" fillId="23" borderId="26"/>
    <xf numFmtId="9" fontId="43" fillId="0" borderId="0"/>
    <xf numFmtId="9" fontId="43" fillId="0" borderId="0"/>
    <xf numFmtId="9" fontId="43" fillId="0" borderId="0"/>
    <xf numFmtId="9" fontId="43" fillId="0" borderId="0"/>
    <xf numFmtId="0" fontId="32" fillId="0" borderId="0"/>
    <xf numFmtId="0" fontId="33" fillId="0" borderId="27"/>
    <xf numFmtId="0" fontId="34" fillId="0" borderId="0"/>
    <xf numFmtId="165" fontId="7" fillId="0" borderId="0"/>
    <xf numFmtId="43" fontId="1" fillId="0" borderId="0"/>
    <xf numFmtId="43" fontId="43" fillId="0" borderId="0"/>
    <xf numFmtId="0" fontId="27" fillId="0" borderId="0">
      <alignment vertical="top"/>
      <protection locked="0"/>
    </xf>
    <xf numFmtId="0" fontId="35" fillId="0" borderId="0">
      <alignment vertical="top"/>
      <protection locked="0"/>
    </xf>
    <xf numFmtId="164" fontId="2" fillId="2" borderId="0">
      <protection locked="0"/>
    </xf>
    <xf numFmtId="0" fontId="36" fillId="0" borderId="18">
      <alignment vertical="center"/>
    </xf>
    <xf numFmtId="0" fontId="37" fillId="0" borderId="0"/>
    <xf numFmtId="0" fontId="1" fillId="0" borderId="0"/>
    <xf numFmtId="0" fontId="38" fillId="0" borderId="0"/>
    <xf numFmtId="0" fontId="1" fillId="0" borderId="0"/>
    <xf numFmtId="0" fontId="1" fillId="0" borderId="0"/>
    <xf numFmtId="0" fontId="43" fillId="0" borderId="0"/>
    <xf numFmtId="0" fontId="1" fillId="0" borderId="0"/>
    <xf numFmtId="0" fontId="1" fillId="0" borderId="0"/>
    <xf numFmtId="0" fontId="43" fillId="0" borderId="0"/>
    <xf numFmtId="0" fontId="1" fillId="0" borderId="0"/>
    <xf numFmtId="0" fontId="43" fillId="0" borderId="0"/>
    <xf numFmtId="165" fontId="7" fillId="0" borderId="0"/>
    <xf numFmtId="0" fontId="43" fillId="0" borderId="0"/>
    <xf numFmtId="44" fontId="1" fillId="0" borderId="0"/>
    <xf numFmtId="165" fontId="14" fillId="2" borderId="1">
      <alignment horizontal="left"/>
    </xf>
    <xf numFmtId="9" fontId="7" fillId="0" borderId="0"/>
    <xf numFmtId="0" fontId="1" fillId="0" borderId="0"/>
    <xf numFmtId="43" fontId="7" fillId="0" borderId="0"/>
    <xf numFmtId="44" fontId="7" fillId="0" borderId="0"/>
    <xf numFmtId="0" fontId="1" fillId="0" borderId="0"/>
    <xf numFmtId="0" fontId="1" fillId="0" borderId="0"/>
    <xf numFmtId="0" fontId="1" fillId="0" borderId="0"/>
    <xf numFmtId="44" fontId="1" fillId="0" borderId="0"/>
    <xf numFmtId="0" fontId="1" fillId="0" borderId="0"/>
    <xf numFmtId="0" fontId="1" fillId="0" borderId="0"/>
    <xf numFmtId="0" fontId="39" fillId="0" borderId="0"/>
    <xf numFmtId="0" fontId="39" fillId="0" borderId="0"/>
    <xf numFmtId="165" fontId="14" fillId="2" borderId="1">
      <alignment horizontal="left"/>
    </xf>
    <xf numFmtId="165" fontId="14" fillId="2" borderId="1">
      <alignment horizontal="left"/>
    </xf>
    <xf numFmtId="165" fontId="14" fillId="2" borderId="1">
      <alignment horizontal="left"/>
    </xf>
    <xf numFmtId="0" fontId="7" fillId="0" borderId="0"/>
    <xf numFmtId="43" fontId="43" fillId="0" borderId="0"/>
  </cellStyleXfs>
  <cellXfs count="665">
    <xf numFmtId="0" fontId="0" fillId="0" borderId="0" xfId="0"/>
    <xf numFmtId="0" fontId="0" fillId="0" borderId="4" xfId="0" applyBorder="1"/>
    <xf numFmtId="0" fontId="0" fillId="0" borderId="5" xfId="0" applyBorder="1"/>
    <xf numFmtId="0" fontId="10" fillId="0" borderId="0" xfId="0" applyFont="1"/>
    <xf numFmtId="0" fontId="0" fillId="0" borderId="6" xfId="0" applyBorder="1"/>
    <xf numFmtId="0" fontId="11" fillId="0" borderId="0" xfId="0" applyFont="1"/>
    <xf numFmtId="0" fontId="0" fillId="3" borderId="0" xfId="0" applyFill="1"/>
    <xf numFmtId="0" fontId="0" fillId="3" borderId="5" xfId="0" applyFill="1" applyBorder="1"/>
    <xf numFmtId="0" fontId="0" fillId="3" borderId="6" xfId="0" applyFill="1" applyBorder="1"/>
    <xf numFmtId="0" fontId="0" fillId="3" borderId="7" xfId="0" applyFill="1" applyBorder="1" applyProtection="1">
      <protection locked="0"/>
    </xf>
    <xf numFmtId="0" fontId="0" fillId="3" borderId="8" xfId="0" applyFill="1" applyBorder="1" applyProtection="1">
      <protection locked="0"/>
    </xf>
    <xf numFmtId="0" fontId="0" fillId="3" borderId="9" xfId="0" applyFill="1" applyBorder="1" applyProtection="1">
      <protection locked="0"/>
    </xf>
    <xf numFmtId="0" fontId="0" fillId="0" borderId="0" xfId="0" applyProtection="1">
      <protection locked="0"/>
    </xf>
    <xf numFmtId="2" fontId="4" fillId="0" borderId="0" xfId="1" applyNumberFormat="1" applyFont="1" applyFill="1" applyAlignment="1" applyProtection="1">
      <alignment horizontal="right"/>
    </xf>
    <xf numFmtId="2" fontId="4" fillId="0" borderId="31" xfId="1" applyNumberFormat="1" applyFont="1" applyFill="1" applyBorder="1" applyAlignment="1" applyProtection="1">
      <alignment horizontal="right"/>
    </xf>
    <xf numFmtId="0" fontId="4" fillId="0" borderId="0" xfId="5" applyFont="1" applyAlignment="1">
      <alignment horizontal="left"/>
    </xf>
    <xf numFmtId="0" fontId="4" fillId="0" borderId="2" xfId="5" applyFont="1" applyBorder="1"/>
    <xf numFmtId="0" fontId="3" fillId="0" borderId="0" xfId="5" applyFont="1"/>
    <xf numFmtId="0" fontId="4" fillId="0" borderId="0" xfId="5" applyFont="1"/>
    <xf numFmtId="0" fontId="4" fillId="0" borderId="31" xfId="5" applyFont="1" applyBorder="1" applyAlignment="1">
      <alignment horizontal="left" vertical="center"/>
    </xf>
    <xf numFmtId="0" fontId="40" fillId="0" borderId="31" xfId="5" applyFont="1" applyBorder="1" applyAlignment="1">
      <alignment horizontal="center" vertical="center"/>
    </xf>
    <xf numFmtId="0" fontId="40" fillId="0" borderId="28" xfId="5" applyFont="1" applyBorder="1" applyAlignment="1">
      <alignment horizontal="center" vertical="center"/>
    </xf>
    <xf numFmtId="0" fontId="0" fillId="0" borderId="15" xfId="0" applyBorder="1"/>
    <xf numFmtId="0" fontId="3" fillId="0" borderId="31" xfId="5" applyFont="1" applyBorder="1" applyAlignment="1">
      <alignment horizontal="left" vertical="center"/>
    </xf>
    <xf numFmtId="0" fontId="0" fillId="0" borderId="35" xfId="0" applyBorder="1"/>
    <xf numFmtId="0" fontId="4" fillId="0" borderId="35" xfId="5" applyFont="1" applyBorder="1" applyAlignment="1">
      <alignment horizontal="left"/>
    </xf>
    <xf numFmtId="2" fontId="6" fillId="0" borderId="31" xfId="116" applyNumberFormat="1" applyFont="1" applyBorder="1"/>
    <xf numFmtId="2" fontId="6" fillId="0" borderId="0" xfId="116" applyNumberFormat="1" applyFont="1"/>
    <xf numFmtId="2" fontId="6" fillId="0" borderId="28" xfId="116" applyNumberFormat="1" applyFont="1" applyBorder="1"/>
    <xf numFmtId="2" fontId="0" fillId="0" borderId="0" xfId="0" applyNumberFormat="1"/>
    <xf numFmtId="2" fontId="6" fillId="0" borderId="31" xfId="1" applyNumberFormat="1" applyFont="1" applyFill="1" applyBorder="1" applyProtection="1"/>
    <xf numFmtId="0" fontId="3" fillId="0" borderId="35" xfId="5" applyFont="1" applyBorder="1"/>
    <xf numFmtId="2" fontId="6" fillId="0" borderId="32" xfId="116" applyNumberFormat="1" applyFont="1" applyBorder="1"/>
    <xf numFmtId="2" fontId="8" fillId="0" borderId="32" xfId="116" applyNumberFormat="1" applyFont="1" applyBorder="1"/>
    <xf numFmtId="166" fontId="4" fillId="0" borderId="31" xfId="1" applyNumberFormat="1" applyFont="1" applyFill="1" applyBorder="1" applyAlignment="1" applyProtection="1">
      <alignment horizontal="right"/>
    </xf>
    <xf numFmtId="0" fontId="41" fillId="0" borderId="0" xfId="5" applyFont="1" applyAlignment="1">
      <alignment horizontal="left"/>
    </xf>
    <xf numFmtId="0" fontId="41" fillId="0" borderId="0" xfId="0" applyFont="1"/>
    <xf numFmtId="0" fontId="42" fillId="0" borderId="0" xfId="0" applyFont="1" applyAlignment="1">
      <alignment horizontal="left"/>
    </xf>
    <xf numFmtId="2" fontId="6" fillId="0" borderId="29" xfId="116" applyNumberFormat="1" applyFont="1" applyBorder="1"/>
    <xf numFmtId="2" fontId="6" fillId="0" borderId="30" xfId="116" applyNumberFormat="1" applyFont="1" applyBorder="1"/>
    <xf numFmtId="0" fontId="40" fillId="0" borderId="39" xfId="5" applyFont="1" applyBorder="1" applyAlignment="1">
      <alignment horizontal="right" vertical="center"/>
    </xf>
    <xf numFmtId="0" fontId="40" fillId="0" borderId="40" xfId="5" applyFont="1" applyBorder="1" applyAlignment="1">
      <alignment horizontal="right" vertical="center"/>
    </xf>
    <xf numFmtId="2" fontId="3" fillId="0" borderId="0" xfId="0" applyNumberFormat="1" applyFont="1"/>
    <xf numFmtId="0" fontId="3" fillId="0" borderId="0" xfId="0" applyFont="1"/>
    <xf numFmtId="2" fontId="4" fillId="27" borderId="29" xfId="1" applyNumberFormat="1" applyFont="1" applyFill="1" applyBorder="1" applyAlignment="1" applyProtection="1">
      <alignment horizontal="right"/>
    </xf>
    <xf numFmtId="2" fontId="4" fillId="27" borderId="0" xfId="1" applyNumberFormat="1" applyFont="1" applyFill="1" applyAlignment="1" applyProtection="1">
      <alignment horizontal="right"/>
    </xf>
    <xf numFmtId="2" fontId="4" fillId="27" borderId="34" xfId="1" applyNumberFormat="1" applyFont="1" applyFill="1" applyBorder="1" applyAlignment="1" applyProtection="1">
      <alignment horizontal="right"/>
    </xf>
    <xf numFmtId="0" fontId="3" fillId="28" borderId="35" xfId="5" applyFont="1" applyFill="1" applyBorder="1" applyAlignment="1">
      <alignment horizontal="left"/>
    </xf>
    <xf numFmtId="2" fontId="6" fillId="28" borderId="31" xfId="116" applyNumberFormat="1" applyFont="1" applyFill="1" applyBorder="1" applyProtection="1">
      <protection locked="0"/>
    </xf>
    <xf numFmtId="2" fontId="6" fillId="28" borderId="31" xfId="1" applyNumberFormat="1" applyFont="1" applyFill="1" applyBorder="1">
      <protection locked="0"/>
    </xf>
    <xf numFmtId="2" fontId="6" fillId="28" borderId="31" xfId="116" applyNumberFormat="1" applyFont="1" applyFill="1" applyBorder="1"/>
    <xf numFmtId="0" fontId="4" fillId="28" borderId="35" xfId="5" applyFont="1" applyFill="1" applyBorder="1" applyAlignment="1">
      <alignment horizontal="left"/>
    </xf>
    <xf numFmtId="2" fontId="6" fillId="28" borderId="31" xfId="0" applyNumberFormat="1" applyFont="1" applyFill="1" applyBorder="1"/>
    <xf numFmtId="2" fontId="6" fillId="28" borderId="31" xfId="1" applyNumberFormat="1" applyFont="1" applyFill="1" applyBorder="1" applyProtection="1"/>
    <xf numFmtId="2" fontId="6" fillId="28" borderId="31" xfId="0" applyNumberFormat="1" applyFont="1" applyFill="1" applyBorder="1" applyAlignment="1">
      <alignment horizontal="right"/>
    </xf>
    <xf numFmtId="164" fontId="13" fillId="28" borderId="31" xfId="2" applyNumberFormat="1" applyFont="1" applyFill="1" applyBorder="1" applyProtection="1">
      <protection locked="0"/>
    </xf>
    <xf numFmtId="164" fontId="6" fillId="28" borderId="31" xfId="1" applyFont="1" applyFill="1" applyBorder="1">
      <protection locked="0"/>
    </xf>
    <xf numFmtId="164" fontId="6" fillId="28" borderId="31" xfId="2" applyNumberFormat="1" applyFont="1" applyFill="1" applyBorder="1" applyProtection="1">
      <protection locked="0"/>
    </xf>
    <xf numFmtId="164" fontId="13" fillId="28" borderId="31" xfId="1" applyFont="1" applyFill="1" applyBorder="1">
      <protection locked="0"/>
    </xf>
    <xf numFmtId="0" fontId="40" fillId="28" borderId="31" xfId="5" applyFont="1" applyFill="1" applyBorder="1" applyAlignment="1">
      <alignment horizontal="center" vertical="center"/>
    </xf>
    <xf numFmtId="0" fontId="3" fillId="28" borderId="31" xfId="5" applyFont="1" applyFill="1" applyBorder="1" applyAlignment="1">
      <alignment horizontal="left" vertical="center"/>
    </xf>
    <xf numFmtId="2" fontId="6" fillId="28" borderId="28" xfId="116" applyNumberFormat="1" applyFont="1" applyFill="1" applyBorder="1"/>
    <xf numFmtId="2" fontId="6" fillId="28" borderId="32" xfId="116" applyNumberFormat="1" applyFont="1" applyFill="1" applyBorder="1"/>
    <xf numFmtId="2" fontId="6" fillId="28" borderId="29" xfId="116" applyNumberFormat="1" applyFont="1" applyFill="1" applyBorder="1"/>
    <xf numFmtId="2" fontId="6" fillId="28" borderId="30" xfId="116" applyNumberFormat="1" applyFont="1" applyFill="1" applyBorder="1"/>
    <xf numFmtId="0" fontId="3" fillId="28" borderId="35" xfId="5" applyFont="1" applyFill="1" applyBorder="1"/>
    <xf numFmtId="2" fontId="4" fillId="28" borderId="31" xfId="1" applyNumberFormat="1" applyFont="1" applyFill="1" applyBorder="1" applyAlignment="1" applyProtection="1">
      <alignment horizontal="right"/>
    </xf>
    <xf numFmtId="2" fontId="4" fillId="28" borderId="0" xfId="1" applyNumberFormat="1" applyFont="1" applyFill="1" applyAlignment="1" applyProtection="1">
      <alignment horizontal="right"/>
    </xf>
    <xf numFmtId="164" fontId="13" fillId="28" borderId="30" xfId="2" applyNumberFormat="1" applyFont="1" applyFill="1" applyBorder="1"/>
    <xf numFmtId="2" fontId="6" fillId="28" borderId="33" xfId="1" applyNumberFormat="1" applyFont="1" applyFill="1" applyBorder="1">
      <protection locked="0"/>
    </xf>
    <xf numFmtId="2" fontId="6" fillId="28" borderId="0" xfId="116" applyNumberFormat="1" applyFont="1" applyFill="1"/>
    <xf numFmtId="167" fontId="6" fillId="28" borderId="32" xfId="3" applyNumberFormat="1" applyFont="1" applyFill="1" applyBorder="1"/>
    <xf numFmtId="167" fontId="6" fillId="28" borderId="29" xfId="4" applyNumberFormat="1" applyFont="1" applyFill="1" applyBorder="1"/>
    <xf numFmtId="2" fontId="4" fillId="28" borderId="29" xfId="1" applyNumberFormat="1" applyFont="1" applyFill="1" applyBorder="1" applyAlignment="1" applyProtection="1">
      <alignment horizontal="right"/>
    </xf>
    <xf numFmtId="0" fontId="3" fillId="28" borderId="31" xfId="5" applyFont="1" applyFill="1" applyBorder="1" applyAlignment="1">
      <alignment horizontal="left"/>
    </xf>
    <xf numFmtId="0" fontId="3" fillId="0" borderId="31" xfId="5" applyFont="1" applyBorder="1"/>
    <xf numFmtId="0" fontId="4" fillId="0" borderId="31" xfId="5" applyFont="1" applyBorder="1" applyAlignment="1">
      <alignment horizontal="left"/>
    </xf>
    <xf numFmtId="0" fontId="40" fillId="28" borderId="12" xfId="5" applyFont="1" applyFill="1" applyBorder="1" applyAlignment="1">
      <alignment horizontal="right" vertical="center"/>
    </xf>
    <xf numFmtId="2" fontId="6" fillId="28" borderId="35" xfId="116" applyNumberFormat="1" applyFont="1" applyFill="1" applyBorder="1"/>
    <xf numFmtId="2" fontId="6" fillId="28" borderId="35" xfId="116" applyNumberFormat="1" applyFont="1" applyFill="1" applyBorder="1" applyProtection="1">
      <protection locked="0"/>
    </xf>
    <xf numFmtId="2" fontId="6" fillId="28" borderId="35" xfId="1" applyNumberFormat="1" applyFont="1" applyFill="1" applyBorder="1">
      <protection locked="0"/>
    </xf>
    <xf numFmtId="2" fontId="6" fillId="28" borderId="15" xfId="116" applyNumberFormat="1" applyFont="1" applyFill="1" applyBorder="1"/>
    <xf numFmtId="2" fontId="6" fillId="28" borderId="35" xfId="0" applyNumberFormat="1" applyFont="1" applyFill="1" applyBorder="1"/>
    <xf numFmtId="2" fontId="6" fillId="28" borderId="35" xfId="1" applyNumberFormat="1" applyFont="1" applyFill="1" applyBorder="1" applyProtection="1"/>
    <xf numFmtId="2" fontId="6" fillId="28" borderId="35" xfId="0" applyNumberFormat="1" applyFont="1" applyFill="1" applyBorder="1" applyAlignment="1">
      <alignment horizontal="right"/>
    </xf>
    <xf numFmtId="2" fontId="6" fillId="28" borderId="14" xfId="0" applyNumberFormat="1" applyFont="1" applyFill="1" applyBorder="1"/>
    <xf numFmtId="164" fontId="13" fillId="28" borderId="35" xfId="2" applyNumberFormat="1" applyFont="1" applyFill="1" applyBorder="1" applyProtection="1">
      <protection locked="0"/>
    </xf>
    <xf numFmtId="164" fontId="6" fillId="28" borderId="35" xfId="1" applyFont="1" applyFill="1" applyBorder="1">
      <protection locked="0"/>
    </xf>
    <xf numFmtId="164" fontId="6" fillId="28" borderId="35" xfId="2" applyNumberFormat="1" applyFont="1" applyFill="1" applyBorder="1" applyProtection="1">
      <protection locked="0"/>
    </xf>
    <xf numFmtId="164" fontId="13" fillId="28" borderId="35" xfId="1" applyFont="1" applyFill="1" applyBorder="1">
      <protection locked="0"/>
    </xf>
    <xf numFmtId="2" fontId="6" fillId="0" borderId="35" xfId="1" applyNumberFormat="1" applyFont="1" applyFill="1" applyBorder="1" applyProtection="1"/>
    <xf numFmtId="2" fontId="4" fillId="0" borderId="35" xfId="1" applyNumberFormat="1" applyFont="1" applyFill="1" applyBorder="1" applyAlignment="1" applyProtection="1">
      <alignment horizontal="right"/>
    </xf>
    <xf numFmtId="2" fontId="6" fillId="0" borderId="15" xfId="116" applyNumberFormat="1" applyFont="1" applyBorder="1"/>
    <xf numFmtId="2" fontId="8" fillId="0" borderId="15" xfId="116" applyNumberFormat="1" applyFont="1" applyBorder="1"/>
    <xf numFmtId="166" fontId="4" fillId="0" borderId="35" xfId="1" applyNumberFormat="1" applyFont="1" applyFill="1" applyBorder="1" applyAlignment="1" applyProtection="1">
      <alignment horizontal="right"/>
    </xf>
    <xf numFmtId="2" fontId="4" fillId="27" borderId="15" xfId="1" applyNumberFormat="1" applyFont="1" applyFill="1" applyBorder="1" applyAlignment="1" applyProtection="1">
      <alignment horizontal="right"/>
    </xf>
    <xf numFmtId="2" fontId="4" fillId="27" borderId="35" xfId="1" applyNumberFormat="1" applyFont="1" applyFill="1" applyBorder="1" applyAlignment="1" applyProtection="1">
      <alignment horizontal="right"/>
    </xf>
    <xf numFmtId="2" fontId="4" fillId="27" borderId="14" xfId="1" applyNumberFormat="1" applyFont="1" applyFill="1" applyBorder="1" applyAlignment="1" applyProtection="1">
      <alignment horizontal="right"/>
    </xf>
    <xf numFmtId="0" fontId="4" fillId="28" borderId="16" xfId="5" applyFont="1" applyFill="1" applyBorder="1" applyAlignment="1">
      <alignment horizontal="left" vertical="center"/>
    </xf>
    <xf numFmtId="0" fontId="0" fillId="29" borderId="0" xfId="0" applyFill="1"/>
    <xf numFmtId="0" fontId="3" fillId="0" borderId="0" xfId="0" applyFont="1" applyAlignment="1">
      <alignment vertical="top" wrapText="1"/>
    </xf>
    <xf numFmtId="0" fontId="3" fillId="0" borderId="0" xfId="0" applyFont="1" applyAlignment="1">
      <alignment horizontal="left" vertical="top" wrapText="1"/>
    </xf>
    <xf numFmtId="0" fontId="48" fillId="0" borderId="0" xfId="0" applyFont="1"/>
    <xf numFmtId="0" fontId="4" fillId="28" borderId="2" xfId="5" applyFont="1" applyFill="1" applyBorder="1"/>
    <xf numFmtId="0" fontId="4" fillId="28" borderId="0" xfId="5" applyFont="1" applyFill="1"/>
    <xf numFmtId="0" fontId="4" fillId="28" borderId="12" xfId="5" applyFont="1" applyFill="1" applyBorder="1" applyAlignment="1">
      <alignment horizontal="left" vertical="center"/>
    </xf>
    <xf numFmtId="0" fontId="4" fillId="28" borderId="35" xfId="5" applyFont="1" applyFill="1" applyBorder="1" applyAlignment="1">
      <alignment horizontal="left" vertical="center"/>
    </xf>
    <xf numFmtId="0" fontId="3" fillId="28" borderId="35" xfId="5" applyFont="1" applyFill="1" applyBorder="1" applyAlignment="1">
      <alignment horizontal="left" vertical="center"/>
    </xf>
    <xf numFmtId="0" fontId="40" fillId="28" borderId="35" xfId="5" applyFont="1" applyFill="1" applyBorder="1" applyAlignment="1">
      <alignment horizontal="right" vertical="center"/>
    </xf>
    <xf numFmtId="0" fontId="40" fillId="0" borderId="31" xfId="5" applyFont="1" applyBorder="1" applyAlignment="1">
      <alignment horizontal="right" vertical="center"/>
    </xf>
    <xf numFmtId="2" fontId="4" fillId="28" borderId="35" xfId="1" applyNumberFormat="1" applyFont="1" applyFill="1" applyBorder="1" applyAlignment="1" applyProtection="1">
      <alignment horizontal="right"/>
    </xf>
    <xf numFmtId="2" fontId="8" fillId="28" borderId="15" xfId="116" applyNumberFormat="1" applyFont="1" applyFill="1" applyBorder="1"/>
    <xf numFmtId="166" fontId="4" fillId="28" borderId="35" xfId="1" applyNumberFormat="1" applyFont="1" applyFill="1" applyBorder="1" applyAlignment="1" applyProtection="1">
      <alignment horizontal="right"/>
    </xf>
    <xf numFmtId="0" fontId="41" fillId="30" borderId="0" xfId="5" applyFont="1" applyFill="1" applyAlignment="1">
      <alignment horizontal="left"/>
    </xf>
    <xf numFmtId="2" fontId="4" fillId="31" borderId="29" xfId="1" applyNumberFormat="1" applyFont="1" applyFill="1" applyBorder="1" applyAlignment="1" applyProtection="1">
      <alignment horizontal="right"/>
    </xf>
    <xf numFmtId="2" fontId="4" fillId="31" borderId="0" xfId="1" applyNumberFormat="1" applyFont="1" applyFill="1" applyAlignment="1" applyProtection="1">
      <alignment horizontal="right"/>
    </xf>
    <xf numFmtId="2" fontId="4" fillId="31" borderId="34" xfId="1" applyNumberFormat="1" applyFont="1" applyFill="1" applyBorder="1" applyAlignment="1" applyProtection="1">
      <alignment horizontal="right"/>
    </xf>
    <xf numFmtId="164" fontId="4" fillId="0" borderId="0" xfId="5" applyNumberFormat="1" applyFont="1"/>
    <xf numFmtId="0" fontId="42" fillId="30" borderId="0" xfId="5" applyFont="1" applyFill="1"/>
    <xf numFmtId="0" fontId="42" fillId="30" borderId="0" xfId="0" applyFont="1" applyFill="1" applyAlignment="1">
      <alignment horizontal="left"/>
    </xf>
    <xf numFmtId="0" fontId="5" fillId="0" borderId="0" xfId="0" applyFont="1"/>
    <xf numFmtId="0" fontId="50" fillId="30" borderId="0" xfId="0" applyFont="1" applyFill="1"/>
    <xf numFmtId="0" fontId="4" fillId="0" borderId="12" xfId="5" applyFont="1" applyBorder="1" applyAlignment="1">
      <alignment horizontal="left" vertical="center"/>
    </xf>
    <xf numFmtId="0" fontId="4" fillId="0" borderId="35" xfId="5" applyFont="1" applyBorder="1" applyAlignment="1">
      <alignment horizontal="left" vertical="center"/>
    </xf>
    <xf numFmtId="0" fontId="3" fillId="0" borderId="35" xfId="5" applyFont="1" applyBorder="1" applyAlignment="1">
      <alignment horizontal="left" vertical="center"/>
    </xf>
    <xf numFmtId="0" fontId="40" fillId="0" borderId="35" xfId="5" applyFont="1" applyBorder="1" applyAlignment="1">
      <alignment horizontal="right" vertical="center"/>
    </xf>
    <xf numFmtId="0" fontId="40" fillId="0" borderId="0" xfId="5" applyFont="1" applyAlignment="1">
      <alignment horizontal="right" vertical="center"/>
    </xf>
    <xf numFmtId="164" fontId="6" fillId="28" borderId="14" xfId="1" applyFont="1" applyFill="1" applyBorder="1">
      <protection locked="0"/>
    </xf>
    <xf numFmtId="2" fontId="8" fillId="28" borderId="35" xfId="116" applyNumberFormat="1" applyFont="1" applyFill="1" applyBorder="1"/>
    <xf numFmtId="0" fontId="40" fillId="28" borderId="45" xfId="5" applyFont="1" applyFill="1" applyBorder="1" applyAlignment="1">
      <alignment horizontal="right" vertical="center"/>
    </xf>
    <xf numFmtId="2" fontId="4" fillId="0" borderId="15" xfId="1" applyNumberFormat="1" applyFont="1" applyFill="1" applyBorder="1" applyAlignment="1" applyProtection="1">
      <alignment horizontal="right"/>
    </xf>
    <xf numFmtId="0" fontId="40" fillId="28" borderId="31" xfId="5" applyFont="1" applyFill="1" applyBorder="1" applyAlignment="1">
      <alignment horizontal="right" vertical="center"/>
    </xf>
    <xf numFmtId="2" fontId="6" fillId="28" borderId="14" xfId="1" applyNumberFormat="1" applyFont="1" applyFill="1" applyBorder="1">
      <protection locked="0"/>
    </xf>
    <xf numFmtId="164" fontId="13" fillId="28" borderId="15" xfId="2" applyNumberFormat="1" applyFont="1" applyFill="1" applyBorder="1" applyProtection="1">
      <protection locked="0"/>
    </xf>
    <xf numFmtId="0" fontId="0" fillId="28" borderId="0" xfId="0" applyFill="1"/>
    <xf numFmtId="0" fontId="0" fillId="28" borderId="35" xfId="0" applyFill="1" applyBorder="1"/>
    <xf numFmtId="2" fontId="6" fillId="0" borderId="35" xfId="116" applyNumberFormat="1" applyFont="1" applyBorder="1"/>
    <xf numFmtId="0" fontId="40" fillId="28" borderId="46" xfId="5" applyFont="1" applyFill="1" applyBorder="1" applyAlignment="1">
      <alignment horizontal="right" vertical="center"/>
    </xf>
    <xf numFmtId="0" fontId="40" fillId="0" borderId="47" xfId="5" applyFont="1" applyBorder="1" applyAlignment="1">
      <alignment horizontal="right" vertical="center"/>
    </xf>
    <xf numFmtId="0" fontId="40" fillId="28" borderId="34" xfId="5" applyFont="1" applyFill="1" applyBorder="1" applyAlignment="1">
      <alignment horizontal="center" vertical="center"/>
    </xf>
    <xf numFmtId="0" fontId="40" fillId="0" borderId="1" xfId="5" applyFont="1" applyBorder="1" applyAlignment="1">
      <alignment horizontal="right" vertical="center"/>
    </xf>
    <xf numFmtId="0" fontId="40" fillId="0" borderId="48" xfId="5" applyFont="1" applyBorder="1" applyAlignment="1">
      <alignment horizontal="right" vertical="center"/>
    </xf>
    <xf numFmtId="0" fontId="40" fillId="0" borderId="33" xfId="5" applyFont="1" applyBorder="1" applyAlignment="1">
      <alignment horizontal="center" vertical="center"/>
    </xf>
    <xf numFmtId="0" fontId="40" fillId="0" borderId="3" xfId="5" applyFont="1" applyBorder="1" applyAlignment="1">
      <alignment horizontal="center" vertical="center"/>
    </xf>
    <xf numFmtId="0" fontId="40" fillId="28" borderId="47" xfId="5" applyFont="1" applyFill="1" applyBorder="1" applyAlignment="1">
      <alignment horizontal="right" vertical="center"/>
    </xf>
    <xf numFmtId="0" fontId="40" fillId="28" borderId="48" xfId="5" applyFont="1" applyFill="1" applyBorder="1" applyAlignment="1">
      <alignment horizontal="right" vertical="center"/>
    </xf>
    <xf numFmtId="0" fontId="40" fillId="0" borderId="34" xfId="5" applyFont="1" applyBorder="1" applyAlignment="1">
      <alignment horizontal="center" vertical="center"/>
    </xf>
    <xf numFmtId="0" fontId="40" fillId="28" borderId="1" xfId="5" applyFont="1" applyFill="1" applyBorder="1" applyAlignment="1">
      <alignment horizontal="right" vertical="center"/>
    </xf>
    <xf numFmtId="0" fontId="51" fillId="28" borderId="0" xfId="0" applyFont="1" applyFill="1"/>
    <xf numFmtId="0" fontId="51" fillId="0" borderId="41" xfId="0" applyFont="1" applyBorder="1" applyAlignment="1">
      <alignment wrapText="1"/>
    </xf>
    <xf numFmtId="0" fontId="51" fillId="0" borderId="0" xfId="0" applyFont="1"/>
    <xf numFmtId="0" fontId="51" fillId="0" borderId="0" xfId="0" applyFont="1" applyProtection="1">
      <protection locked="0"/>
    </xf>
    <xf numFmtId="0" fontId="0" fillId="0" borderId="0" xfId="0" applyAlignment="1" applyProtection="1">
      <alignment horizontal="center"/>
      <protection locked="0"/>
    </xf>
    <xf numFmtId="0" fontId="0" fillId="0" borderId="0" xfId="0" applyAlignment="1">
      <alignment horizontal="center"/>
    </xf>
    <xf numFmtId="0" fontId="51" fillId="0" borderId="0" xfId="0" applyFont="1" applyAlignment="1">
      <alignment horizontal="center"/>
    </xf>
    <xf numFmtId="0" fontId="51" fillId="0" borderId="0" xfId="0" applyFont="1" applyAlignment="1" applyProtection="1">
      <alignment horizontal="center"/>
      <protection locked="0"/>
    </xf>
    <xf numFmtId="0" fontId="51" fillId="28" borderId="0" xfId="0" applyFont="1" applyFill="1" applyAlignment="1">
      <alignment horizontal="center"/>
    </xf>
    <xf numFmtId="0" fontId="51" fillId="32" borderId="54" xfId="0" applyFont="1" applyFill="1" applyBorder="1" applyAlignment="1" applyProtection="1">
      <alignment horizontal="center"/>
      <protection locked="0"/>
    </xf>
    <xf numFmtId="0" fontId="52" fillId="28" borderId="39" xfId="0" applyFont="1" applyFill="1" applyBorder="1" applyAlignment="1">
      <alignment horizontal="center" vertical="center" wrapText="1"/>
    </xf>
    <xf numFmtId="0" fontId="52" fillId="32" borderId="55" xfId="0" applyFont="1" applyFill="1" applyBorder="1" applyAlignment="1" applyProtection="1">
      <alignment horizontal="center" vertical="center" wrapText="1"/>
      <protection locked="0"/>
    </xf>
    <xf numFmtId="0" fontId="52" fillId="28" borderId="55" xfId="0" applyFont="1" applyFill="1" applyBorder="1" applyAlignment="1">
      <alignment horizontal="center" vertical="center" wrapText="1"/>
    </xf>
    <xf numFmtId="0" fontId="52" fillId="32" borderId="40" xfId="0" applyFont="1" applyFill="1" applyBorder="1" applyAlignment="1" applyProtection="1">
      <alignment horizontal="center" vertical="center" wrapText="1"/>
      <protection locked="0"/>
    </xf>
    <xf numFmtId="0" fontId="0" fillId="32" borderId="54" xfId="0" applyFill="1" applyBorder="1" applyAlignment="1" applyProtection="1">
      <alignment horizontal="center"/>
      <protection locked="0"/>
    </xf>
    <xf numFmtId="0" fontId="0" fillId="32" borderId="54" xfId="0" applyFill="1" applyBorder="1" applyProtection="1">
      <protection locked="0"/>
    </xf>
    <xf numFmtId="0" fontId="51" fillId="32" borderId="54" xfId="0" applyFont="1" applyFill="1" applyBorder="1" applyProtection="1">
      <protection locked="0"/>
    </xf>
    <xf numFmtId="0" fontId="40" fillId="28" borderId="14" xfId="5" applyFont="1" applyFill="1" applyBorder="1" applyAlignment="1">
      <alignment horizontal="right" vertical="center"/>
    </xf>
    <xf numFmtId="0" fontId="40" fillId="0" borderId="14" xfId="5" applyFont="1" applyBorder="1" applyAlignment="1">
      <alignment horizontal="right" vertical="center"/>
    </xf>
    <xf numFmtId="0" fontId="40" fillId="0" borderId="57" xfId="5" applyFont="1" applyBorder="1" applyAlignment="1">
      <alignment horizontal="right" vertical="center"/>
    </xf>
    <xf numFmtId="0" fontId="40" fillId="0" borderId="33" xfId="5" applyFont="1" applyBorder="1" applyAlignment="1">
      <alignment horizontal="right" vertical="center"/>
    </xf>
    <xf numFmtId="0" fontId="40" fillId="0" borderId="34" xfId="5" applyFont="1" applyBorder="1" applyAlignment="1">
      <alignment horizontal="right" vertical="center"/>
    </xf>
    <xf numFmtId="0" fontId="40" fillId="0" borderId="3" xfId="5" applyFont="1" applyBorder="1" applyAlignment="1">
      <alignment horizontal="right" vertical="center"/>
    </xf>
    <xf numFmtId="0" fontId="40" fillId="0" borderId="50" xfId="5" applyFont="1" applyBorder="1" applyAlignment="1">
      <alignment horizontal="right" vertical="center"/>
    </xf>
    <xf numFmtId="0" fontId="40" fillId="0" borderId="51" xfId="5" applyFont="1" applyBorder="1" applyAlignment="1">
      <alignment horizontal="right" vertical="center"/>
    </xf>
    <xf numFmtId="0" fontId="40" fillId="0" borderId="58" xfId="5" applyFont="1" applyBorder="1" applyAlignment="1">
      <alignment horizontal="right" vertical="center"/>
    </xf>
    <xf numFmtId="0" fontId="40" fillId="28" borderId="33" xfId="5" applyFont="1" applyFill="1" applyBorder="1" applyAlignment="1">
      <alignment horizontal="center" vertical="center"/>
    </xf>
    <xf numFmtId="0" fontId="40" fillId="28" borderId="14" xfId="5" applyFont="1" applyFill="1" applyBorder="1" applyAlignment="1">
      <alignment horizontal="center" vertical="center"/>
    </xf>
    <xf numFmtId="0" fontId="40" fillId="0" borderId="55" xfId="5" applyFont="1" applyBorder="1" applyAlignment="1">
      <alignment horizontal="right" vertical="center"/>
    </xf>
    <xf numFmtId="0" fontId="40" fillId="28" borderId="3" xfId="5" applyFont="1" applyFill="1" applyBorder="1" applyAlignment="1">
      <alignment horizontal="right" vertical="center"/>
    </xf>
    <xf numFmtId="0" fontId="40" fillId="28" borderId="12" xfId="5" applyFont="1" applyFill="1" applyBorder="1" applyAlignment="1">
      <alignment horizontal="center" vertical="center"/>
    </xf>
    <xf numFmtId="0" fontId="40" fillId="0" borderId="12" xfId="5" applyFont="1" applyBorder="1" applyAlignment="1">
      <alignment horizontal="right" vertical="center"/>
    </xf>
    <xf numFmtId="0" fontId="40" fillId="0" borderId="14" xfId="5" applyFont="1" applyBorder="1" applyAlignment="1">
      <alignment horizontal="center" vertical="center"/>
    </xf>
    <xf numFmtId="0" fontId="4" fillId="0" borderId="16" xfId="5" applyFont="1" applyBorder="1" applyAlignment="1">
      <alignment horizontal="left" vertical="center"/>
    </xf>
    <xf numFmtId="0" fontId="40" fillId="0" borderId="12" xfId="5" applyFont="1" applyBorder="1" applyAlignment="1">
      <alignment horizontal="center" vertical="center"/>
    </xf>
    <xf numFmtId="0" fontId="40" fillId="0" borderId="16" xfId="5" applyFont="1" applyBorder="1" applyAlignment="1">
      <alignment horizontal="center" vertical="center"/>
    </xf>
    <xf numFmtId="0" fontId="45" fillId="0" borderId="17" xfId="5" applyFont="1" applyBorder="1" applyAlignment="1">
      <alignment horizontal="center" vertical="center"/>
    </xf>
    <xf numFmtId="0" fontId="40" fillId="0" borderId="13" xfId="5" applyFont="1" applyBorder="1" applyAlignment="1">
      <alignment horizontal="center" vertical="center"/>
    </xf>
    <xf numFmtId="0" fontId="45" fillId="0" borderId="16" xfId="5" applyFont="1" applyBorder="1" applyAlignment="1">
      <alignment horizontal="center" vertical="center"/>
    </xf>
    <xf numFmtId="0" fontId="45" fillId="0" borderId="13" xfId="5" applyFont="1" applyBorder="1" applyAlignment="1">
      <alignment horizontal="center" vertical="center"/>
    </xf>
    <xf numFmtId="0" fontId="45" fillId="0" borderId="12" xfId="5" applyFont="1" applyBorder="1" applyAlignment="1">
      <alignment horizontal="center" vertical="center"/>
    </xf>
    <xf numFmtId="0" fontId="45" fillId="28" borderId="16" xfId="5" applyFont="1" applyFill="1" applyBorder="1" applyAlignment="1">
      <alignment vertical="center"/>
    </xf>
    <xf numFmtId="0" fontId="40" fillId="0" borderId="17" xfId="5" applyFont="1" applyBorder="1" applyAlignment="1">
      <alignment horizontal="center" vertical="center"/>
    </xf>
    <xf numFmtId="0" fontId="40" fillId="28" borderId="59" xfId="5" applyFont="1" applyFill="1" applyBorder="1" applyAlignment="1">
      <alignment horizontal="right" vertical="center"/>
    </xf>
    <xf numFmtId="0" fontId="40" fillId="28" borderId="2" xfId="5" applyFont="1" applyFill="1" applyBorder="1" applyAlignment="1">
      <alignment horizontal="right" vertical="center"/>
    </xf>
    <xf numFmtId="2" fontId="54" fillId="28" borderId="31" xfId="116" applyNumberFormat="1" applyFont="1" applyFill="1" applyBorder="1"/>
    <xf numFmtId="0" fontId="54" fillId="28" borderId="31" xfId="3" applyFont="1" applyFill="1" applyBorder="1" applyAlignment="1">
      <alignment horizontal="center"/>
    </xf>
    <xf numFmtId="164" fontId="54" fillId="28" borderId="0" xfId="4" applyNumberFormat="1" applyFont="1" applyFill="1"/>
    <xf numFmtId="164" fontId="54" fillId="28" borderId="28" xfId="2" applyNumberFormat="1" applyFont="1" applyFill="1" applyBorder="1"/>
    <xf numFmtId="165" fontId="54" fillId="28" borderId="28" xfId="2" applyFont="1" applyFill="1" applyBorder="1"/>
    <xf numFmtId="2" fontId="54" fillId="28" borderId="31" xfId="0" applyNumberFormat="1" applyFont="1" applyFill="1" applyBorder="1"/>
    <xf numFmtId="2" fontId="54" fillId="28" borderId="31" xfId="1" applyNumberFormat="1" applyFont="1" applyFill="1" applyBorder="1" applyProtection="1"/>
    <xf numFmtId="2" fontId="54" fillId="28" borderId="31" xfId="0" applyNumberFormat="1" applyFont="1" applyFill="1" applyBorder="1" applyAlignment="1">
      <alignment horizontal="right"/>
    </xf>
    <xf numFmtId="2" fontId="54" fillId="28" borderId="33" xfId="0" applyNumberFormat="1" applyFont="1" applyFill="1" applyBorder="1"/>
    <xf numFmtId="164" fontId="56" fillId="28" borderId="32" xfId="3" applyNumberFormat="1" applyFont="1" applyFill="1" applyBorder="1"/>
    <xf numFmtId="164" fontId="54" fillId="28" borderId="29" xfId="4" applyNumberFormat="1" applyFont="1" applyFill="1" applyBorder="1"/>
    <xf numFmtId="164" fontId="54" fillId="28" borderId="30" xfId="2" applyNumberFormat="1" applyFont="1" applyFill="1" applyBorder="1"/>
    <xf numFmtId="164" fontId="56" fillId="28" borderId="31" xfId="3" applyNumberFormat="1" applyFont="1" applyFill="1" applyBorder="1"/>
    <xf numFmtId="164" fontId="54" fillId="28" borderId="31" xfId="2" applyNumberFormat="1" applyFont="1" applyFill="1" applyBorder="1" applyProtection="1">
      <protection locked="0"/>
    </xf>
    <xf numFmtId="164" fontId="54" fillId="28" borderId="31" xfId="1" applyFont="1" applyFill="1" applyBorder="1">
      <protection locked="0"/>
    </xf>
    <xf numFmtId="2" fontId="54" fillId="0" borderId="31" xfId="1" applyNumberFormat="1" applyFont="1" applyFill="1" applyBorder="1" applyProtection="1"/>
    <xf numFmtId="164" fontId="54" fillId="0" borderId="31" xfId="3" applyNumberFormat="1" applyFont="1" applyBorder="1"/>
    <xf numFmtId="164" fontId="54" fillId="0" borderId="0" xfId="4" applyNumberFormat="1" applyFont="1"/>
    <xf numFmtId="164" fontId="54" fillId="0" borderId="28" xfId="2" applyNumberFormat="1" applyFont="1" applyBorder="1"/>
    <xf numFmtId="2" fontId="55" fillId="0" borderId="31" xfId="1" applyNumberFormat="1" applyFont="1" applyFill="1" applyBorder="1" applyAlignment="1" applyProtection="1">
      <alignment horizontal="right"/>
    </xf>
    <xf numFmtId="2" fontId="55" fillId="0" borderId="0" xfId="1" applyNumberFormat="1" applyFont="1" applyFill="1" applyAlignment="1" applyProtection="1">
      <alignment horizontal="right"/>
    </xf>
    <xf numFmtId="2" fontId="55" fillId="0" borderId="28" xfId="1" applyNumberFormat="1" applyFont="1" applyFill="1" applyBorder="1" applyAlignment="1" applyProtection="1">
      <alignment horizontal="right"/>
    </xf>
    <xf numFmtId="2" fontId="54" fillId="0" borderId="32" xfId="116" applyNumberFormat="1" applyFont="1" applyBorder="1"/>
    <xf numFmtId="164" fontId="56" fillId="0" borderId="32" xfId="3" applyNumberFormat="1" applyFont="1" applyBorder="1"/>
    <xf numFmtId="164" fontId="56" fillId="0" borderId="29" xfId="4" applyNumberFormat="1" applyFont="1" applyBorder="1"/>
    <xf numFmtId="164" fontId="54" fillId="0" borderId="30" xfId="2" applyNumberFormat="1" applyFont="1" applyBorder="1"/>
    <xf numFmtId="164" fontId="56" fillId="0" borderId="31" xfId="4" applyNumberFormat="1" applyFont="1" applyBorder="1"/>
    <xf numFmtId="164" fontId="56" fillId="0" borderId="0" xfId="4" applyNumberFormat="1" applyFont="1"/>
    <xf numFmtId="164" fontId="56" fillId="0" borderId="28" xfId="2" applyNumberFormat="1" applyFont="1" applyBorder="1"/>
    <xf numFmtId="164" fontId="56" fillId="0" borderId="32" xfId="4" applyNumberFormat="1" applyFont="1" applyBorder="1"/>
    <xf numFmtId="164" fontId="56" fillId="0" borderId="30" xfId="2" applyNumberFormat="1" applyFont="1" applyBorder="1"/>
    <xf numFmtId="2" fontId="55" fillId="27" borderId="29" xfId="1" applyNumberFormat="1" applyFont="1" applyFill="1" applyBorder="1" applyAlignment="1" applyProtection="1">
      <alignment horizontal="right"/>
    </xf>
    <xf numFmtId="2" fontId="55" fillId="27" borderId="0" xfId="1" applyNumberFormat="1" applyFont="1" applyFill="1" applyAlignment="1" applyProtection="1">
      <alignment horizontal="right"/>
    </xf>
    <xf numFmtId="2" fontId="55" fillId="27" borderId="34" xfId="1" applyNumberFormat="1" applyFont="1" applyFill="1" applyBorder="1" applyAlignment="1" applyProtection="1">
      <alignment horizontal="right"/>
    </xf>
    <xf numFmtId="0" fontId="49" fillId="0" borderId="35" xfId="0" applyFont="1" applyBorder="1"/>
    <xf numFmtId="0" fontId="49" fillId="0" borderId="15" xfId="0" applyFont="1" applyBorder="1"/>
    <xf numFmtId="0" fontId="49" fillId="0" borderId="32" xfId="0" applyFont="1" applyBorder="1"/>
    <xf numFmtId="2" fontId="54" fillId="0" borderId="29" xfId="116" applyNumberFormat="1" applyFont="1" applyBorder="1"/>
    <xf numFmtId="2" fontId="54" fillId="0" borderId="30" xfId="116" applyNumberFormat="1" applyFont="1" applyBorder="1"/>
    <xf numFmtId="2" fontId="55" fillId="28" borderId="0" xfId="1" applyNumberFormat="1" applyFont="1" applyFill="1" applyAlignment="1" applyProtection="1">
      <alignment horizontal="right"/>
    </xf>
    <xf numFmtId="2" fontId="55" fillId="28" borderId="28" xfId="1" applyNumberFormat="1" applyFont="1" applyFill="1" applyBorder="1" applyAlignment="1" applyProtection="1">
      <alignment horizontal="right"/>
    </xf>
    <xf numFmtId="167" fontId="54" fillId="28" borderId="32" xfId="3" applyNumberFormat="1" applyFont="1" applyFill="1" applyBorder="1"/>
    <xf numFmtId="167" fontId="54" fillId="28" borderId="29" xfId="4" applyNumberFormat="1" applyFont="1" applyFill="1" applyBorder="1"/>
    <xf numFmtId="164" fontId="54" fillId="28" borderId="31" xfId="3" applyNumberFormat="1" applyFont="1" applyFill="1" applyBorder="1"/>
    <xf numFmtId="2" fontId="55" fillId="28" borderId="31" xfId="1" applyNumberFormat="1" applyFont="1" applyFill="1" applyBorder="1" applyAlignment="1" applyProtection="1">
      <alignment horizontal="right"/>
    </xf>
    <xf numFmtId="2" fontId="54" fillId="28" borderId="29" xfId="116" applyNumberFormat="1" applyFont="1" applyFill="1" applyBorder="1"/>
    <xf numFmtId="2" fontId="54" fillId="28" borderId="30" xfId="116" applyNumberFormat="1" applyFont="1" applyFill="1" applyBorder="1"/>
    <xf numFmtId="1" fontId="54" fillId="28" borderId="29" xfId="4" applyNumberFormat="1" applyFont="1" applyFill="1" applyBorder="1" applyAlignment="1">
      <alignment horizontal="center"/>
    </xf>
    <xf numFmtId="0" fontId="49" fillId="0" borderId="0" xfId="0" applyFont="1"/>
    <xf numFmtId="2" fontId="54" fillId="28" borderId="32" xfId="116" applyNumberFormat="1" applyFont="1" applyFill="1" applyBorder="1"/>
    <xf numFmtId="2" fontId="54" fillId="0" borderId="31" xfId="116" applyNumberFormat="1" applyFont="1" applyBorder="1"/>
    <xf numFmtId="2" fontId="54" fillId="28" borderId="31" xfId="116" applyNumberFormat="1" applyFont="1" applyFill="1" applyBorder="1" applyProtection="1">
      <protection locked="0"/>
    </xf>
    <xf numFmtId="2" fontId="54" fillId="28" borderId="31" xfId="1" applyNumberFormat="1" applyFont="1" applyFill="1" applyBorder="1">
      <protection locked="0"/>
    </xf>
    <xf numFmtId="167" fontId="54" fillId="28" borderId="30" xfId="4" applyNumberFormat="1" applyFont="1" applyFill="1" applyBorder="1"/>
    <xf numFmtId="164" fontId="54" fillId="28" borderId="28" xfId="4" applyNumberFormat="1" applyFont="1" applyFill="1" applyBorder="1"/>
    <xf numFmtId="0" fontId="54" fillId="28" borderId="31" xfId="3" applyFont="1" applyFill="1" applyBorder="1" applyAlignment="1">
      <alignment horizontal="left"/>
    </xf>
    <xf numFmtId="2" fontId="54" fillId="28" borderId="0" xfId="116" applyNumberFormat="1" applyFont="1" applyFill="1"/>
    <xf numFmtId="2" fontId="54" fillId="28" borderId="28" xfId="116" applyNumberFormat="1" applyFont="1" applyFill="1" applyBorder="1"/>
    <xf numFmtId="2" fontId="54" fillId="28" borderId="35" xfId="116" applyNumberFormat="1" applyFont="1" applyFill="1" applyBorder="1"/>
    <xf numFmtId="2" fontId="54" fillId="28" borderId="15" xfId="116" applyNumberFormat="1" applyFont="1" applyFill="1" applyBorder="1"/>
    <xf numFmtId="2" fontId="54" fillId="0" borderId="35" xfId="1" applyNumberFormat="1" applyFont="1" applyFill="1" applyBorder="1" applyProtection="1"/>
    <xf numFmtId="2" fontId="55" fillId="0" borderId="35" xfId="1" applyNumberFormat="1" applyFont="1" applyFill="1" applyBorder="1" applyAlignment="1" applyProtection="1">
      <alignment horizontal="right"/>
    </xf>
    <xf numFmtId="2" fontId="54" fillId="0" borderId="15" xfId="116" applyNumberFormat="1" applyFont="1" applyBorder="1"/>
    <xf numFmtId="0" fontId="49" fillId="28" borderId="35" xfId="0" applyFont="1" applyFill="1" applyBorder="1"/>
    <xf numFmtId="0" fontId="57" fillId="28" borderId="1" xfId="5" applyFont="1" applyFill="1" applyBorder="1" applyAlignment="1">
      <alignment horizontal="right" vertical="center"/>
    </xf>
    <xf numFmtId="0" fontId="57" fillId="28" borderId="47" xfId="5" applyFont="1" applyFill="1" applyBorder="1" applyAlignment="1">
      <alignment horizontal="right" vertical="center"/>
    </xf>
    <xf numFmtId="0" fontId="57" fillId="28" borderId="48" xfId="5" applyFont="1" applyFill="1" applyBorder="1" applyAlignment="1">
      <alignment horizontal="right" vertical="center"/>
    </xf>
    <xf numFmtId="2" fontId="6" fillId="28" borderId="0" xfId="1" applyNumberFormat="1" applyFont="1" applyFill="1" applyProtection="1"/>
    <xf numFmtId="164" fontId="6" fillId="28" borderId="28" xfId="2" applyNumberFormat="1" applyFont="1" applyFill="1" applyBorder="1"/>
    <xf numFmtId="164" fontId="8" fillId="0" borderId="32" xfId="4" applyNumberFormat="1" applyFont="1" applyBorder="1"/>
    <xf numFmtId="164" fontId="8" fillId="0" borderId="29" xfId="4" applyNumberFormat="1" applyFont="1" applyBorder="1"/>
    <xf numFmtId="164" fontId="8" fillId="0" borderId="30" xfId="2" applyNumberFormat="1" applyFont="1" applyBorder="1"/>
    <xf numFmtId="164" fontId="8" fillId="0" borderId="31" xfId="4" applyNumberFormat="1" applyFont="1" applyBorder="1"/>
    <xf numFmtId="164" fontId="8" fillId="0" borderId="0" xfId="4" applyNumberFormat="1" applyFont="1"/>
    <xf numFmtId="164" fontId="8" fillId="0" borderId="28" xfId="2" applyNumberFormat="1" applyFont="1" applyBorder="1"/>
    <xf numFmtId="2" fontId="4" fillId="0" borderId="29" xfId="1" applyNumberFormat="1" applyFont="1" applyFill="1" applyBorder="1" applyAlignment="1" applyProtection="1">
      <alignment horizontal="right"/>
    </xf>
    <xf numFmtId="0" fontId="3" fillId="0" borderId="35" xfId="0" applyFont="1" applyBorder="1"/>
    <xf numFmtId="0" fontId="3" fillId="0" borderId="15" xfId="0" applyFont="1" applyBorder="1"/>
    <xf numFmtId="2" fontId="4" fillId="28" borderId="28" xfId="1" applyNumberFormat="1" applyFont="1" applyFill="1" applyBorder="1" applyAlignment="1" applyProtection="1">
      <alignment horizontal="right"/>
    </xf>
    <xf numFmtId="0" fontId="3" fillId="0" borderId="30" xfId="0" applyFont="1" applyBorder="1"/>
    <xf numFmtId="2" fontId="3" fillId="0" borderId="0" xfId="5" applyNumberFormat="1" applyFont="1"/>
    <xf numFmtId="2" fontId="38" fillId="0" borderId="35" xfId="0" applyNumberFormat="1" applyFont="1" applyBorder="1"/>
    <xf numFmtId="2" fontId="41" fillId="0" borderId="0" xfId="0" applyNumberFormat="1" applyFont="1"/>
    <xf numFmtId="2" fontId="44" fillId="28" borderId="31" xfId="1" applyNumberFormat="1" applyFont="1" applyFill="1" applyBorder="1" applyProtection="1"/>
    <xf numFmtId="2" fontId="44" fillId="28" borderId="0" xfId="1" applyNumberFormat="1" applyFont="1" applyFill="1" applyProtection="1"/>
    <xf numFmtId="164" fontId="44" fillId="28" borderId="28" xfId="2" applyNumberFormat="1" applyFont="1" applyFill="1" applyBorder="1"/>
    <xf numFmtId="2" fontId="58" fillId="0" borderId="31" xfId="1" applyNumberFormat="1" applyFont="1" applyFill="1" applyBorder="1" applyAlignment="1" applyProtection="1">
      <alignment horizontal="right"/>
    </xf>
    <xf numFmtId="2" fontId="58" fillId="0" borderId="0" xfId="1" applyNumberFormat="1" applyFont="1" applyFill="1" applyAlignment="1" applyProtection="1">
      <alignment horizontal="right"/>
    </xf>
    <xf numFmtId="2" fontId="58" fillId="0" borderId="28" xfId="1" applyNumberFormat="1" applyFont="1" applyFill="1" applyBorder="1" applyAlignment="1" applyProtection="1">
      <alignment horizontal="right"/>
    </xf>
    <xf numFmtId="164" fontId="59" fillId="0" borderId="32" xfId="3" applyNumberFormat="1" applyFont="1" applyBorder="1"/>
    <xf numFmtId="164" fontId="59" fillId="0" borderId="29" xfId="4" applyNumberFormat="1" applyFont="1" applyBorder="1"/>
    <xf numFmtId="164" fontId="44" fillId="0" borderId="30" xfId="2" applyNumberFormat="1" applyFont="1" applyBorder="1"/>
    <xf numFmtId="164" fontId="59" fillId="0" borderId="31" xfId="4" applyNumberFormat="1" applyFont="1" applyBorder="1"/>
    <xf numFmtId="164" fontId="59" fillId="0" borderId="0" xfId="4" applyNumberFormat="1" applyFont="1"/>
    <xf numFmtId="164" fontId="59" fillId="0" borderId="28" xfId="2" applyNumberFormat="1" applyFont="1" applyBorder="1"/>
    <xf numFmtId="164" fontId="59" fillId="0" borderId="32" xfId="4" applyNumberFormat="1" applyFont="1" applyBorder="1"/>
    <xf numFmtId="164" fontId="59" fillId="0" borderId="30" xfId="2" applyNumberFormat="1" applyFont="1" applyBorder="1"/>
    <xf numFmtId="2" fontId="58" fillId="0" borderId="29" xfId="1" applyNumberFormat="1" applyFont="1" applyFill="1" applyBorder="1" applyAlignment="1" applyProtection="1">
      <alignment horizontal="right"/>
    </xf>
    <xf numFmtId="0" fontId="38" fillId="0" borderId="35" xfId="0" applyFont="1" applyBorder="1"/>
    <xf numFmtId="0" fontId="38" fillId="0" borderId="15" xfId="0" applyFont="1" applyBorder="1"/>
    <xf numFmtId="0" fontId="38" fillId="0" borderId="30" xfId="0" applyFont="1" applyBorder="1"/>
    <xf numFmtId="2" fontId="58" fillId="28" borderId="0" xfId="1" applyNumberFormat="1" applyFont="1" applyFill="1" applyAlignment="1" applyProtection="1">
      <alignment horizontal="right"/>
    </xf>
    <xf numFmtId="2" fontId="58" fillId="28" borderId="28" xfId="1" applyNumberFormat="1" applyFont="1" applyFill="1" applyBorder="1" applyAlignment="1" applyProtection="1">
      <alignment horizontal="right"/>
    </xf>
    <xf numFmtId="164" fontId="44" fillId="28" borderId="31" xfId="3" applyNumberFormat="1" applyFont="1" applyFill="1" applyBorder="1"/>
    <xf numFmtId="164" fontId="44" fillId="28" borderId="0" xfId="4" applyNumberFormat="1" applyFont="1" applyFill="1"/>
    <xf numFmtId="164" fontId="44" fillId="0" borderId="31" xfId="3" applyNumberFormat="1" applyFont="1" applyBorder="1"/>
    <xf numFmtId="164" fontId="44" fillId="0" borderId="0" xfId="4" applyNumberFormat="1" applyFont="1"/>
    <xf numFmtId="164" fontId="44" fillId="0" borderId="28" xfId="2" applyNumberFormat="1" applyFont="1" applyBorder="1"/>
    <xf numFmtId="0" fontId="38" fillId="0" borderId="29" xfId="0" applyFont="1" applyBorder="1"/>
    <xf numFmtId="164" fontId="44" fillId="0" borderId="28" xfId="4" applyNumberFormat="1" applyFont="1" applyBorder="1"/>
    <xf numFmtId="164" fontId="59" fillId="0" borderId="30" xfId="4" applyNumberFormat="1" applyFont="1" applyBorder="1"/>
    <xf numFmtId="164" fontId="59" fillId="0" borderId="28" xfId="4" applyNumberFormat="1" applyFont="1" applyBorder="1"/>
    <xf numFmtId="2" fontId="44" fillId="0" borderId="31" xfId="1" applyNumberFormat="1" applyFont="1" applyFill="1" applyBorder="1" applyProtection="1"/>
    <xf numFmtId="2" fontId="44" fillId="0" borderId="32" xfId="116" applyNumberFormat="1" applyFont="1" applyBorder="1"/>
    <xf numFmtId="2" fontId="59" fillId="0" borderId="32" xfId="116" applyNumberFormat="1" applyFont="1" applyBorder="1"/>
    <xf numFmtId="166" fontId="58" fillId="0" borderId="31" xfId="1" applyNumberFormat="1" applyFont="1" applyFill="1" applyBorder="1" applyAlignment="1" applyProtection="1">
      <alignment horizontal="right"/>
    </xf>
    <xf numFmtId="2" fontId="58" fillId="28" borderId="31" xfId="1" applyNumberFormat="1" applyFont="1" applyFill="1" applyBorder="1" applyAlignment="1" applyProtection="1">
      <alignment horizontal="right"/>
    </xf>
    <xf numFmtId="164" fontId="59" fillId="28" borderId="32" xfId="3" applyNumberFormat="1" applyFont="1" applyFill="1" applyBorder="1"/>
    <xf numFmtId="164" fontId="59" fillId="28" borderId="29" xfId="4" applyNumberFormat="1" applyFont="1" applyFill="1" applyBorder="1"/>
    <xf numFmtId="164" fontId="44" fillId="28" borderId="30" xfId="2" applyNumberFormat="1" applyFont="1" applyFill="1" applyBorder="1"/>
    <xf numFmtId="0" fontId="58" fillId="0" borderId="15" xfId="0" applyFont="1" applyBorder="1"/>
    <xf numFmtId="0" fontId="58" fillId="0" borderId="30" xfId="0" applyFont="1" applyBorder="1"/>
    <xf numFmtId="2" fontId="44" fillId="0" borderId="0" xfId="1" applyNumberFormat="1" applyFont="1" applyFill="1" applyProtection="1"/>
    <xf numFmtId="2" fontId="44" fillId="0" borderId="28" xfId="1" applyNumberFormat="1" applyFont="1" applyFill="1" applyBorder="1" applyProtection="1"/>
    <xf numFmtId="2" fontId="44" fillId="0" borderId="29" xfId="116" applyNumberFormat="1" applyFont="1" applyBorder="1"/>
    <xf numFmtId="2" fontId="44" fillId="0" borderId="30" xfId="116" applyNumberFormat="1" applyFont="1" applyBorder="1"/>
    <xf numFmtId="2" fontId="59" fillId="0" borderId="29" xfId="116" applyNumberFormat="1" applyFont="1" applyBorder="1"/>
    <xf numFmtId="2" fontId="59" fillId="0" borderId="30" xfId="116" applyNumberFormat="1" applyFont="1" applyBorder="1"/>
    <xf numFmtId="166" fontId="58" fillId="0" borderId="0" xfId="1" applyNumberFormat="1" applyFont="1" applyFill="1" applyAlignment="1" applyProtection="1">
      <alignment horizontal="right"/>
    </xf>
    <xf numFmtId="166" fontId="58" fillId="0" borderId="28" xfId="1" applyNumberFormat="1" applyFont="1" applyFill="1" applyBorder="1" applyAlignment="1" applyProtection="1">
      <alignment horizontal="right"/>
    </xf>
    <xf numFmtId="0" fontId="38" fillId="0" borderId="32" xfId="0" applyFont="1" applyBorder="1"/>
    <xf numFmtId="2" fontId="58" fillId="0" borderId="32" xfId="1" applyNumberFormat="1" applyFont="1" applyFill="1" applyBorder="1" applyAlignment="1" applyProtection="1">
      <alignment horizontal="right"/>
    </xf>
    <xf numFmtId="2" fontId="42" fillId="30" borderId="0" xfId="5" applyNumberFormat="1" applyFont="1" applyFill="1"/>
    <xf numFmtId="0" fontId="3" fillId="28" borderId="35" xfId="0" applyFont="1" applyFill="1" applyBorder="1"/>
    <xf numFmtId="164" fontId="6" fillId="0" borderId="31" xfId="3" applyNumberFormat="1" applyFont="1" applyBorder="1"/>
    <xf numFmtId="164" fontId="6" fillId="0" borderId="0" xfId="4" applyNumberFormat="1" applyFont="1"/>
    <xf numFmtId="164" fontId="6" fillId="0" borderId="28" xfId="2" applyNumberFormat="1" applyFont="1" applyBorder="1"/>
    <xf numFmtId="2" fontId="4" fillId="0" borderId="28" xfId="1" applyNumberFormat="1" applyFont="1" applyFill="1" applyBorder="1" applyAlignment="1" applyProtection="1">
      <alignment horizontal="right"/>
    </xf>
    <xf numFmtId="164" fontId="8" fillId="0" borderId="32" xfId="3" applyNumberFormat="1" applyFont="1" applyBorder="1"/>
    <xf numFmtId="164" fontId="6" fillId="0" borderId="30" xfId="2" applyNumberFormat="1" applyFont="1" applyBorder="1"/>
    <xf numFmtId="0" fontId="3" fillId="0" borderId="32" xfId="0" applyFont="1" applyBorder="1"/>
    <xf numFmtId="2" fontId="8" fillId="0" borderId="29" xfId="116" applyNumberFormat="1" applyFont="1" applyBorder="1"/>
    <xf numFmtId="166" fontId="4" fillId="0" borderId="0" xfId="1" applyNumberFormat="1" applyFont="1" applyFill="1" applyAlignment="1" applyProtection="1">
      <alignment horizontal="right"/>
    </xf>
    <xf numFmtId="0" fontId="3" fillId="0" borderId="29" xfId="0" applyFont="1" applyBorder="1"/>
    <xf numFmtId="164" fontId="6" fillId="28" borderId="31" xfId="3" applyNumberFormat="1" applyFont="1" applyFill="1" applyBorder="1"/>
    <xf numFmtId="164" fontId="6" fillId="28" borderId="0" xfId="4" applyNumberFormat="1" applyFont="1" applyFill="1"/>
    <xf numFmtId="164" fontId="8" fillId="28" borderId="32" xfId="3" applyNumberFormat="1" applyFont="1" applyFill="1" applyBorder="1"/>
    <xf numFmtId="164" fontId="8" fillId="28" borderId="29" xfId="4" applyNumberFormat="1" applyFont="1" applyFill="1" applyBorder="1"/>
    <xf numFmtId="164" fontId="6" fillId="28" borderId="30" xfId="2" applyNumberFormat="1" applyFont="1" applyFill="1" applyBorder="1"/>
    <xf numFmtId="2" fontId="44" fillId="28" borderId="35" xfId="1" applyNumberFormat="1" applyFont="1" applyFill="1" applyBorder="1" applyProtection="1"/>
    <xf numFmtId="2" fontId="58" fillId="0" borderId="35" xfId="1" applyNumberFormat="1" applyFont="1" applyFill="1" applyBorder="1" applyAlignment="1" applyProtection="1">
      <alignment horizontal="right"/>
    </xf>
    <xf numFmtId="2" fontId="44" fillId="0" borderId="15" xfId="116" applyNumberFormat="1" applyFont="1" applyBorder="1"/>
    <xf numFmtId="2" fontId="59" fillId="0" borderId="15" xfId="116" applyNumberFormat="1" applyFont="1" applyBorder="1"/>
    <xf numFmtId="166" fontId="58" fillId="0" borderId="35" xfId="1" applyNumberFormat="1" applyFont="1" applyFill="1" applyBorder="1" applyAlignment="1" applyProtection="1">
      <alignment horizontal="right"/>
    </xf>
    <xf numFmtId="2" fontId="58" fillId="28" borderId="29" xfId="1" applyNumberFormat="1" applyFont="1" applyFill="1" applyBorder="1" applyAlignment="1" applyProtection="1">
      <alignment horizontal="right"/>
    </xf>
    <xf numFmtId="2" fontId="44" fillId="0" borderId="35" xfId="1" applyNumberFormat="1" applyFont="1" applyFill="1" applyBorder="1" applyProtection="1"/>
    <xf numFmtId="0" fontId="38" fillId="28" borderId="35" xfId="0" applyFont="1" applyFill="1" applyBorder="1"/>
    <xf numFmtId="2" fontId="59" fillId="0" borderId="35" xfId="116" applyNumberFormat="1" applyFont="1" applyBorder="1"/>
    <xf numFmtId="0" fontId="10" fillId="0" borderId="6" xfId="0" applyFont="1" applyBorder="1" applyAlignment="1">
      <alignment vertical="center"/>
    </xf>
    <xf numFmtId="0" fontId="11" fillId="3" borderId="6" xfId="0" applyFont="1" applyFill="1" applyBorder="1" applyAlignment="1">
      <alignment horizontal="left" vertical="center"/>
    </xf>
    <xf numFmtId="0" fontId="12" fillId="3" borderId="6" xfId="0" applyFont="1" applyFill="1" applyBorder="1" applyAlignment="1">
      <alignment vertical="center"/>
    </xf>
    <xf numFmtId="0" fontId="0" fillId="29" borderId="0" xfId="0" applyFill="1" applyAlignment="1">
      <alignment vertical="center"/>
    </xf>
    <xf numFmtId="0" fontId="46" fillId="0" borderId="0" xfId="0" applyFont="1" applyAlignment="1">
      <alignment vertical="center"/>
    </xf>
    <xf numFmtId="0" fontId="3" fillId="0" borderId="0" xfId="0" applyFont="1" applyAlignment="1">
      <alignment vertical="center" wrapText="1"/>
    </xf>
    <xf numFmtId="0" fontId="47" fillId="0" borderId="0" xfId="0" applyFont="1" applyAlignment="1">
      <alignment vertical="center"/>
    </xf>
    <xf numFmtId="0" fontId="48" fillId="0" borderId="0" xfId="0" applyFont="1" applyAlignment="1">
      <alignment vertical="center"/>
    </xf>
    <xf numFmtId="0" fontId="0" fillId="0" borderId="0" xfId="0" applyAlignment="1">
      <alignment vertical="center"/>
    </xf>
    <xf numFmtId="0" fontId="47" fillId="28" borderId="0" xfId="0" applyFont="1" applyFill="1" applyAlignment="1">
      <alignment vertical="center"/>
    </xf>
    <xf numFmtId="0" fontId="52" fillId="0" borderId="38" xfId="0" applyFont="1" applyBorder="1" applyAlignment="1">
      <alignment horizontal="center" vertical="center" wrapText="1"/>
    </xf>
    <xf numFmtId="0" fontId="52" fillId="0" borderId="42" xfId="0" applyFont="1" applyBorder="1" applyAlignment="1">
      <alignment vertical="center"/>
    </xf>
    <xf numFmtId="0" fontId="51" fillId="0" borderId="52" xfId="0" applyFont="1" applyBorder="1" applyAlignment="1">
      <alignment horizontal="center" vertical="center"/>
    </xf>
    <xf numFmtId="2" fontId="51" fillId="28" borderId="53" xfId="0" applyNumberFormat="1" applyFont="1" applyFill="1" applyBorder="1" applyAlignment="1">
      <alignment horizontal="center" vertical="center"/>
    </xf>
    <xf numFmtId="2" fontId="51" fillId="28" borderId="54" xfId="0" applyNumberFormat="1" applyFont="1" applyFill="1" applyBorder="1" applyAlignment="1">
      <alignment horizontal="center" vertical="center"/>
    </xf>
    <xf numFmtId="2" fontId="51" fillId="28" borderId="44" xfId="0" applyNumberFormat="1" applyFont="1" applyFill="1" applyBorder="1" applyAlignment="1">
      <alignment horizontal="center" vertical="center"/>
    </xf>
    <xf numFmtId="2" fontId="51" fillId="28" borderId="18" xfId="0" applyNumberFormat="1" applyFont="1" applyFill="1" applyBorder="1" applyAlignment="1">
      <alignment horizontal="center" vertical="center"/>
    </xf>
    <xf numFmtId="0" fontId="51" fillId="0" borderId="43" xfId="0" applyFont="1" applyBorder="1" applyAlignment="1">
      <alignment horizontal="center" vertical="center"/>
    </xf>
    <xf numFmtId="0" fontId="52" fillId="0" borderId="36" xfId="0" applyFont="1" applyBorder="1" applyAlignment="1">
      <alignment vertical="center"/>
    </xf>
    <xf numFmtId="0" fontId="51" fillId="0" borderId="37" xfId="0" applyFont="1" applyBorder="1" applyAlignment="1">
      <alignment horizontal="center" vertical="center"/>
    </xf>
    <xf numFmtId="0" fontId="53" fillId="0" borderId="0" xfId="0" applyFont="1" applyAlignment="1">
      <alignment vertical="center"/>
    </xf>
    <xf numFmtId="0" fontId="52" fillId="0" borderId="41" xfId="0" applyFont="1" applyBorder="1" applyAlignment="1">
      <alignment vertical="center"/>
    </xf>
    <xf numFmtId="0" fontId="51" fillId="0" borderId="49" xfId="0" applyFont="1" applyBorder="1" applyAlignment="1">
      <alignment horizontal="center" vertical="center"/>
    </xf>
    <xf numFmtId="0" fontId="52" fillId="0" borderId="50" xfId="0" applyFont="1" applyBorder="1" applyAlignment="1">
      <alignment vertical="center"/>
    </xf>
    <xf numFmtId="0" fontId="51" fillId="0" borderId="51" xfId="0" applyFont="1" applyBorder="1" applyAlignment="1">
      <alignment horizontal="center" vertical="center"/>
    </xf>
    <xf numFmtId="0" fontId="4" fillId="0" borderId="0" xfId="0" applyFont="1" applyAlignment="1">
      <alignment vertical="center"/>
    </xf>
    <xf numFmtId="0" fontId="4" fillId="0" borderId="2" xfId="5" applyFont="1" applyBorder="1" applyAlignment="1">
      <alignment vertical="center"/>
    </xf>
    <xf numFmtId="0" fontId="4" fillId="0" borderId="0" xfId="5" applyFont="1" applyAlignment="1">
      <alignment vertical="center"/>
    </xf>
    <xf numFmtId="167" fontId="44" fillId="4" borderId="0" xfId="3" applyNumberFormat="1" applyFont="1" applyFill="1" applyAlignment="1">
      <alignment vertical="center"/>
    </xf>
    <xf numFmtId="167" fontId="44" fillId="4" borderId="0" xfId="4" applyNumberFormat="1" applyFont="1" applyFill="1" applyAlignment="1">
      <alignment vertical="center"/>
    </xf>
    <xf numFmtId="166" fontId="44" fillId="4" borderId="28" xfId="0" applyNumberFormat="1" applyFont="1" applyFill="1" applyBorder="1" applyAlignment="1">
      <alignment vertical="center"/>
    </xf>
    <xf numFmtId="166" fontId="38" fillId="4" borderId="35" xfId="0" applyNumberFormat="1" applyFont="1" applyFill="1" applyBorder="1" applyAlignment="1">
      <alignment vertical="center"/>
    </xf>
    <xf numFmtId="2" fontId="6" fillId="28" borderId="34" xfId="1" applyNumberFormat="1" applyFont="1" applyFill="1" applyBorder="1" applyAlignment="1" applyProtection="1">
      <alignment vertical="center"/>
    </xf>
    <xf numFmtId="2" fontId="6" fillId="28" borderId="3" xfId="1" applyNumberFormat="1" applyFont="1" applyFill="1" applyBorder="1" applyAlignment="1" applyProtection="1">
      <alignment vertical="center"/>
    </xf>
    <xf numFmtId="2" fontId="3" fillId="0" borderId="35" xfId="0" applyNumberFormat="1" applyFont="1" applyBorder="1" applyAlignment="1">
      <alignment vertical="center"/>
    </xf>
    <xf numFmtId="2" fontId="4" fillId="28" borderId="16" xfId="0" applyNumberFormat="1" applyFont="1" applyFill="1" applyBorder="1" applyAlignment="1">
      <alignment horizontal="right" vertical="center"/>
    </xf>
    <xf numFmtId="2" fontId="4" fillId="28" borderId="31" xfId="0" applyNumberFormat="1" applyFont="1" applyFill="1" applyBorder="1" applyAlignment="1">
      <alignment horizontal="right" vertical="center"/>
    </xf>
    <xf numFmtId="2" fontId="4" fillId="28" borderId="0" xfId="1" applyNumberFormat="1" applyFont="1" applyFill="1" applyAlignment="1" applyProtection="1">
      <alignment horizontal="right" vertical="center"/>
    </xf>
    <xf numFmtId="2" fontId="4" fillId="28" borderId="28" xfId="1" applyNumberFormat="1" applyFont="1" applyFill="1" applyBorder="1" applyAlignment="1" applyProtection="1">
      <alignment horizontal="right" vertical="center"/>
    </xf>
    <xf numFmtId="0" fontId="4" fillId="0" borderId="12" xfId="0" applyFont="1" applyBorder="1" applyAlignment="1">
      <alignment vertical="center"/>
    </xf>
    <xf numFmtId="2" fontId="6" fillId="28" borderId="31" xfId="0" applyNumberFormat="1" applyFont="1" applyFill="1" applyBorder="1" applyAlignment="1">
      <alignment vertical="center"/>
    </xf>
    <xf numFmtId="2" fontId="6" fillId="28" borderId="0" xfId="0" applyNumberFormat="1" applyFont="1" applyFill="1" applyAlignment="1">
      <alignment vertical="center"/>
    </xf>
    <xf numFmtId="2" fontId="6" fillId="28" borderId="28" xfId="0" applyNumberFormat="1" applyFont="1" applyFill="1" applyBorder="1" applyAlignment="1">
      <alignment vertical="center"/>
    </xf>
    <xf numFmtId="2" fontId="6" fillId="4" borderId="31" xfId="0" applyNumberFormat="1" applyFont="1" applyFill="1" applyBorder="1" applyAlignment="1">
      <alignment vertical="center"/>
    </xf>
    <xf numFmtId="2" fontId="6" fillId="4" borderId="0" xfId="0" applyNumberFormat="1" applyFont="1" applyFill="1" applyAlignment="1">
      <alignment vertical="center"/>
    </xf>
    <xf numFmtId="2" fontId="6" fillId="4" borderId="28" xfId="0" applyNumberFormat="1" applyFont="1" applyFill="1" applyBorder="1" applyAlignment="1">
      <alignment vertical="center"/>
    </xf>
    <xf numFmtId="2" fontId="6" fillId="4" borderId="31" xfId="1" applyNumberFormat="1" applyFont="1" applyFill="1" applyBorder="1" applyAlignment="1" applyProtection="1">
      <alignment vertical="center"/>
    </xf>
    <xf numFmtId="2" fontId="6" fillId="4" borderId="0" xfId="1" applyNumberFormat="1" applyFont="1" applyFill="1" applyAlignment="1" applyProtection="1">
      <alignment vertical="center"/>
    </xf>
    <xf numFmtId="2" fontId="6" fillId="4" borderId="28" xfId="1" applyNumberFormat="1" applyFont="1" applyFill="1" applyBorder="1" applyAlignment="1" applyProtection="1">
      <alignment vertical="center"/>
    </xf>
    <xf numFmtId="2" fontId="6" fillId="28" borderId="31" xfId="1" applyNumberFormat="1" applyFont="1" applyFill="1" applyBorder="1" applyAlignment="1" applyProtection="1">
      <alignment vertical="center"/>
    </xf>
    <xf numFmtId="2" fontId="6" fillId="28" borderId="0" xfId="1" applyNumberFormat="1" applyFont="1" applyFill="1" applyAlignment="1" applyProtection="1">
      <alignment vertical="center"/>
    </xf>
    <xf numFmtId="2" fontId="6" fillId="28" borderId="28" xfId="1" applyNumberFormat="1" applyFont="1" applyFill="1" applyBorder="1" applyAlignment="1" applyProtection="1">
      <alignment vertical="center"/>
    </xf>
    <xf numFmtId="2" fontId="44" fillId="28" borderId="31" xfId="0" applyNumberFormat="1" applyFont="1" applyFill="1" applyBorder="1" applyAlignment="1">
      <alignment vertical="center"/>
    </xf>
    <xf numFmtId="2" fontId="44" fillId="28" borderId="0" xfId="0" applyNumberFormat="1" applyFont="1" applyFill="1" applyAlignment="1">
      <alignment vertical="center"/>
    </xf>
    <xf numFmtId="2" fontId="44" fillId="28" borderId="28" xfId="0" applyNumberFormat="1" applyFont="1" applyFill="1" applyBorder="1" applyAlignment="1">
      <alignment vertical="center"/>
    </xf>
    <xf numFmtId="2" fontId="38" fillId="0" borderId="35" xfId="0" applyNumberFormat="1" applyFont="1" applyBorder="1" applyAlignment="1">
      <alignment vertical="center"/>
    </xf>
    <xf numFmtId="2" fontId="44" fillId="28" borderId="33" xfId="0" applyNumberFormat="1" applyFont="1" applyFill="1" applyBorder="1" applyAlignment="1">
      <alignment vertical="center"/>
    </xf>
    <xf numFmtId="2" fontId="44" fillId="28" borderId="34" xfId="0" applyNumberFormat="1" applyFont="1" applyFill="1" applyBorder="1" applyAlignment="1">
      <alignment vertical="center"/>
    </xf>
    <xf numFmtId="2" fontId="44" fillId="28" borderId="3" xfId="0" applyNumberFormat="1" applyFont="1" applyFill="1" applyBorder="1" applyAlignment="1">
      <alignment vertical="center"/>
    </xf>
    <xf numFmtId="2" fontId="4" fillId="28" borderId="16" xfId="1" applyNumberFormat="1" applyFont="1" applyFill="1" applyBorder="1" applyAlignment="1" applyProtection="1">
      <alignment horizontal="right" vertical="center"/>
    </xf>
    <xf numFmtId="2" fontId="58" fillId="28" borderId="33" xfId="1" applyNumberFormat="1" applyFont="1" applyFill="1" applyBorder="1" applyAlignment="1" applyProtection="1">
      <alignment horizontal="right" vertical="center"/>
    </xf>
    <xf numFmtId="2" fontId="58" fillId="28" borderId="34" xfId="1" applyNumberFormat="1" applyFont="1" applyFill="1" applyBorder="1" applyAlignment="1" applyProtection="1">
      <alignment horizontal="right" vertical="center"/>
    </xf>
    <xf numFmtId="2" fontId="58" fillId="28" borderId="3" xfId="1" applyNumberFormat="1" applyFont="1" applyFill="1" applyBorder="1" applyAlignment="1" applyProtection="1">
      <alignment horizontal="right" vertical="center"/>
    </xf>
    <xf numFmtId="2" fontId="58" fillId="0" borderId="12" xfId="0" applyNumberFormat="1" applyFont="1" applyBorder="1" applyAlignment="1">
      <alignment vertical="center"/>
    </xf>
    <xf numFmtId="164" fontId="6" fillId="28" borderId="31" xfId="2" applyNumberFormat="1" applyFont="1" applyFill="1" applyBorder="1" applyAlignment="1">
      <alignment vertical="center"/>
    </xf>
    <xf numFmtId="164" fontId="6" fillId="28" borderId="0" xfId="2" applyNumberFormat="1" applyFont="1" applyFill="1" applyAlignment="1">
      <alignment vertical="center"/>
    </xf>
    <xf numFmtId="164" fontId="6" fillId="28" borderId="28" xfId="2" applyNumberFormat="1" applyFont="1" applyFill="1" applyBorder="1" applyAlignment="1">
      <alignment vertical="center"/>
    </xf>
    <xf numFmtId="164" fontId="3" fillId="0" borderId="35" xfId="0" applyNumberFormat="1" applyFont="1" applyBorder="1" applyAlignment="1">
      <alignment vertical="center"/>
    </xf>
    <xf numFmtId="164" fontId="6" fillId="28" borderId="31" xfId="1" applyFont="1" applyFill="1" applyBorder="1" applyAlignment="1" applyProtection="1">
      <alignment vertical="center"/>
    </xf>
    <xf numFmtId="164" fontId="6" fillId="28" borderId="0" xfId="1" applyFont="1" applyFill="1" applyAlignment="1" applyProtection="1">
      <alignment vertical="center"/>
    </xf>
    <xf numFmtId="164" fontId="6" fillId="28" borderId="28" xfId="1" applyFont="1" applyFill="1" applyBorder="1" applyAlignment="1" applyProtection="1">
      <alignment vertical="center"/>
    </xf>
    <xf numFmtId="2" fontId="4" fillId="28" borderId="17" xfId="1" applyNumberFormat="1" applyFont="1" applyFill="1" applyBorder="1" applyAlignment="1" applyProtection="1">
      <alignment horizontal="right" vertical="center"/>
    </xf>
    <xf numFmtId="2" fontId="4" fillId="28" borderId="13" xfId="1" applyNumberFormat="1" applyFont="1" applyFill="1" applyBorder="1" applyAlignment="1" applyProtection="1">
      <alignment horizontal="right" vertical="center"/>
    </xf>
    <xf numFmtId="2" fontId="4" fillId="0" borderId="12" xfId="0" applyNumberFormat="1" applyFont="1" applyBorder="1" applyAlignment="1">
      <alignment vertical="center"/>
    </xf>
    <xf numFmtId="0" fontId="4" fillId="28" borderId="12" xfId="5" applyFont="1" applyFill="1" applyBorder="1" applyAlignment="1">
      <alignment vertical="center"/>
    </xf>
    <xf numFmtId="0" fontId="4" fillId="0" borderId="15" xfId="5" applyFont="1" applyBorder="1" applyAlignment="1">
      <alignment vertical="center"/>
    </xf>
    <xf numFmtId="0" fontId="4" fillId="0" borderId="35" xfId="5" applyFont="1" applyBorder="1" applyAlignment="1">
      <alignment vertical="center"/>
    </xf>
    <xf numFmtId="2" fontId="4" fillId="0" borderId="31" xfId="0" applyNumberFormat="1" applyFont="1" applyBorder="1" applyAlignment="1">
      <alignment horizontal="right" vertical="center"/>
    </xf>
    <xf numFmtId="2" fontId="4" fillId="0" borderId="0" xfId="0" applyNumberFormat="1" applyFont="1" applyAlignment="1">
      <alignment horizontal="right" vertical="center"/>
    </xf>
    <xf numFmtId="2" fontId="4" fillId="0" borderId="28" xfId="0" applyNumberFormat="1" applyFont="1" applyBorder="1" applyAlignment="1">
      <alignment horizontal="right" vertical="center"/>
    </xf>
    <xf numFmtId="2" fontId="4" fillId="0" borderId="35" xfId="0" applyNumberFormat="1" applyFont="1" applyBorder="1" applyAlignment="1">
      <alignment horizontal="right" vertical="center"/>
    </xf>
    <xf numFmtId="165" fontId="4" fillId="0" borderId="14" xfId="5" applyNumberFormat="1" applyFont="1" applyBorder="1" applyAlignment="1">
      <alignment horizontal="left" vertical="center"/>
    </xf>
    <xf numFmtId="2" fontId="4" fillId="0" borderId="33" xfId="0" applyNumberFormat="1" applyFont="1" applyBorder="1" applyAlignment="1">
      <alignment horizontal="right" vertical="center"/>
    </xf>
    <xf numFmtId="2" fontId="4" fillId="0" borderId="34" xfId="0" applyNumberFormat="1" applyFont="1" applyBorder="1" applyAlignment="1">
      <alignment horizontal="right" vertical="center"/>
    </xf>
    <xf numFmtId="2" fontId="4" fillId="0" borderId="3" xfId="0" applyNumberFormat="1" applyFont="1" applyBorder="1" applyAlignment="1">
      <alignment horizontal="right" vertical="center"/>
    </xf>
    <xf numFmtId="2" fontId="4" fillId="0" borderId="14" xfId="0" applyNumberFormat="1" applyFont="1" applyBorder="1" applyAlignment="1">
      <alignment horizontal="right" vertical="center"/>
    </xf>
    <xf numFmtId="0" fontId="4" fillId="0" borderId="15" xfId="5" applyFont="1" applyBorder="1" applyAlignment="1">
      <alignment horizontal="left" vertical="center"/>
    </xf>
    <xf numFmtId="0" fontId="4" fillId="0" borderId="14" xfId="5" applyFont="1" applyBorder="1" applyAlignment="1">
      <alignment horizontal="left" vertical="center"/>
    </xf>
    <xf numFmtId="2" fontId="4" fillId="0" borderId="0" xfId="1" applyNumberFormat="1" applyFont="1" applyFill="1" applyAlignment="1" applyProtection="1">
      <alignment horizontal="right" vertical="center"/>
    </xf>
    <xf numFmtId="2" fontId="4" fillId="0" borderId="34" xfId="1" applyNumberFormat="1" applyFont="1" applyFill="1" applyBorder="1" applyAlignment="1" applyProtection="1">
      <alignment horizontal="right" vertical="center"/>
    </xf>
    <xf numFmtId="0" fontId="4" fillId="0" borderId="0" xfId="5" applyFont="1" applyAlignment="1">
      <alignment horizontal="left" vertical="center"/>
    </xf>
    <xf numFmtId="167" fontId="44" fillId="4" borderId="31" xfId="3" applyNumberFormat="1" applyFont="1" applyFill="1" applyBorder="1" applyAlignment="1">
      <alignment vertical="center"/>
    </xf>
    <xf numFmtId="2" fontId="6" fillId="28" borderId="33" xfId="1" applyNumberFormat="1" applyFont="1" applyFill="1" applyBorder="1" applyAlignment="1" applyProtection="1">
      <alignment vertical="center"/>
    </xf>
    <xf numFmtId="2" fontId="4" fillId="28" borderId="32" xfId="0" applyNumberFormat="1" applyFont="1" applyFill="1" applyBorder="1" applyAlignment="1">
      <alignment horizontal="right" vertical="center"/>
    </xf>
    <xf numFmtId="2" fontId="58" fillId="28" borderId="16" xfId="1" applyNumberFormat="1" applyFont="1" applyFill="1" applyBorder="1" applyAlignment="1" applyProtection="1">
      <alignment horizontal="right" vertical="center"/>
    </xf>
    <xf numFmtId="2" fontId="58" fillId="28" borderId="17" xfId="1" applyNumberFormat="1" applyFont="1" applyFill="1" applyBorder="1" applyAlignment="1" applyProtection="1">
      <alignment horizontal="right" vertical="center"/>
    </xf>
    <xf numFmtId="2" fontId="58" fillId="28" borderId="13" xfId="1" applyNumberFormat="1" applyFont="1" applyFill="1" applyBorder="1" applyAlignment="1" applyProtection="1">
      <alignment horizontal="right" vertical="center"/>
    </xf>
    <xf numFmtId="2" fontId="4" fillId="0" borderId="16" xfId="1" applyNumberFormat="1" applyFont="1" applyFill="1" applyBorder="1" applyAlignment="1" applyProtection="1">
      <alignment horizontal="right" vertical="center"/>
    </xf>
    <xf numFmtId="2" fontId="4" fillId="0" borderId="17" xfId="1" applyNumberFormat="1" applyFont="1" applyFill="1" applyBorder="1" applyAlignment="1" applyProtection="1">
      <alignment horizontal="right" vertical="center"/>
    </xf>
    <xf numFmtId="2" fontId="4" fillId="0" borderId="13" xfId="1" applyNumberFormat="1" applyFont="1" applyFill="1" applyBorder="1" applyAlignment="1" applyProtection="1">
      <alignment horizontal="right" vertical="center"/>
    </xf>
    <xf numFmtId="0" fontId="4" fillId="0" borderId="12" xfId="5" applyFont="1" applyBorder="1" applyAlignment="1">
      <alignment vertical="center"/>
    </xf>
    <xf numFmtId="166" fontId="3" fillId="4" borderId="35" xfId="0" applyNumberFormat="1" applyFont="1" applyFill="1" applyBorder="1" applyAlignment="1">
      <alignment vertical="center"/>
    </xf>
    <xf numFmtId="2" fontId="4" fillId="28" borderId="29" xfId="1" applyNumberFormat="1" applyFont="1" applyFill="1" applyBorder="1" applyAlignment="1" applyProtection="1">
      <alignment horizontal="right" vertical="center"/>
    </xf>
    <xf numFmtId="2" fontId="4" fillId="28" borderId="30" xfId="1" applyNumberFormat="1" applyFont="1" applyFill="1" applyBorder="1" applyAlignment="1" applyProtection="1">
      <alignment horizontal="right" vertical="center"/>
    </xf>
    <xf numFmtId="2" fontId="44" fillId="28" borderId="31" xfId="1" applyNumberFormat="1" applyFont="1" applyFill="1" applyBorder="1" applyAlignment="1" applyProtection="1">
      <alignment vertical="center"/>
    </xf>
    <xf numFmtId="2" fontId="44" fillId="28" borderId="0" xfId="1" applyNumberFormat="1" applyFont="1" applyFill="1" applyAlignment="1" applyProtection="1">
      <alignment vertical="center"/>
    </xf>
    <xf numFmtId="2" fontId="44" fillId="28" borderId="28" xfId="1" applyNumberFormat="1" applyFont="1" applyFill="1" applyBorder="1" applyAlignment="1" applyProtection="1">
      <alignment vertical="center"/>
    </xf>
    <xf numFmtId="164" fontId="44" fillId="28" borderId="31" xfId="2" applyNumberFormat="1" applyFont="1" applyFill="1" applyBorder="1" applyAlignment="1">
      <alignment vertical="center"/>
    </xf>
    <xf numFmtId="164" fontId="44" fillId="28" borderId="0" xfId="2" applyNumberFormat="1" applyFont="1" applyFill="1" applyAlignment="1">
      <alignment vertical="center"/>
    </xf>
    <xf numFmtId="164" fontId="44" fillId="28" borderId="28" xfId="2" applyNumberFormat="1" applyFont="1" applyFill="1" applyBorder="1" applyAlignment="1">
      <alignment vertical="center"/>
    </xf>
    <xf numFmtId="164" fontId="38" fillId="0" borderId="35" xfId="0" applyNumberFormat="1" applyFont="1" applyBorder="1" applyAlignment="1">
      <alignment vertical="center"/>
    </xf>
    <xf numFmtId="164" fontId="44" fillId="28" borderId="31" xfId="1" applyFont="1" applyFill="1" applyBorder="1" applyAlignment="1" applyProtection="1">
      <alignment vertical="center"/>
    </xf>
    <xf numFmtId="164" fontId="44" fillId="28" borderId="0" xfId="1" applyFont="1" applyFill="1" applyAlignment="1" applyProtection="1">
      <alignment vertical="center"/>
    </xf>
    <xf numFmtId="164" fontId="44" fillId="28" borderId="28" xfId="1" applyFont="1" applyFill="1" applyBorder="1" applyAlignment="1" applyProtection="1">
      <alignment vertical="center"/>
    </xf>
    <xf numFmtId="2" fontId="58" fillId="0" borderId="16" xfId="1" applyNumberFormat="1" applyFont="1" applyFill="1" applyBorder="1" applyAlignment="1" applyProtection="1">
      <alignment horizontal="right" vertical="center"/>
    </xf>
    <xf numFmtId="2" fontId="58" fillId="0" borderId="17" xfId="1" applyNumberFormat="1" applyFont="1" applyFill="1" applyBorder="1" applyAlignment="1" applyProtection="1">
      <alignment horizontal="right" vertical="center"/>
    </xf>
    <xf numFmtId="2" fontId="58" fillId="0" borderId="13" xfId="1" applyNumberFormat="1" applyFont="1" applyFill="1" applyBorder="1" applyAlignment="1" applyProtection="1">
      <alignment horizontal="right" vertical="center"/>
    </xf>
    <xf numFmtId="2" fontId="58" fillId="0" borderId="31" xfId="0" applyNumberFormat="1" applyFont="1" applyBorder="1" applyAlignment="1">
      <alignment horizontal="right" vertical="center"/>
    </xf>
    <xf numFmtId="2" fontId="58" fillId="0" borderId="0" xfId="0" applyNumberFormat="1" applyFont="1" applyAlignment="1">
      <alignment horizontal="right" vertical="center"/>
    </xf>
    <xf numFmtId="2" fontId="58" fillId="0" borderId="28" xfId="0" applyNumberFormat="1" applyFont="1" applyBorder="1" applyAlignment="1">
      <alignment horizontal="right" vertical="center"/>
    </xf>
    <xf numFmtId="2" fontId="58" fillId="0" borderId="35" xfId="0" applyNumberFormat="1" applyFont="1" applyBorder="1" applyAlignment="1">
      <alignment horizontal="right" vertical="center"/>
    </xf>
    <xf numFmtId="2" fontId="58" fillId="0" borderId="33" xfId="0" applyNumberFormat="1" applyFont="1" applyBorder="1" applyAlignment="1">
      <alignment horizontal="right" vertical="center"/>
    </xf>
    <xf numFmtId="2" fontId="58" fillId="0" borderId="34" xfId="0" applyNumberFormat="1" applyFont="1" applyBorder="1" applyAlignment="1">
      <alignment horizontal="right" vertical="center"/>
    </xf>
    <xf numFmtId="2" fontId="58" fillId="0" borderId="3" xfId="0" applyNumberFormat="1" applyFont="1" applyBorder="1" applyAlignment="1">
      <alignment horizontal="right" vertical="center"/>
    </xf>
    <xf numFmtId="2" fontId="58" fillId="0" borderId="14" xfId="0" applyNumberFormat="1" applyFont="1" applyBorder="1" applyAlignment="1">
      <alignment horizontal="right" vertical="center"/>
    </xf>
    <xf numFmtId="2" fontId="58" fillId="0" borderId="0" xfId="1" applyNumberFormat="1" applyFont="1" applyFill="1" applyAlignment="1" applyProtection="1">
      <alignment horizontal="right" vertical="center"/>
    </xf>
    <xf numFmtId="2" fontId="58" fillId="0" borderId="34" xfId="1" applyNumberFormat="1" applyFont="1" applyFill="1" applyBorder="1" applyAlignment="1" applyProtection="1">
      <alignment horizontal="right" vertical="center"/>
    </xf>
    <xf numFmtId="0" fontId="4" fillId="28" borderId="15" xfId="5" applyFont="1" applyFill="1" applyBorder="1" applyAlignment="1">
      <alignment horizontal="left" vertical="center"/>
    </xf>
    <xf numFmtId="167" fontId="6" fillId="4" borderId="0" xfId="3" applyNumberFormat="1" applyFont="1" applyFill="1" applyAlignment="1">
      <alignment vertical="center"/>
    </xf>
    <xf numFmtId="167" fontId="6" fillId="4" borderId="0" xfId="4" applyNumberFormat="1" applyFont="1" applyFill="1" applyAlignment="1">
      <alignment vertical="center"/>
    </xf>
    <xf numFmtId="166" fontId="6" fillId="4" borderId="28" xfId="0" applyNumberFormat="1" applyFont="1" applyFill="1" applyBorder="1" applyAlignment="1">
      <alignment vertical="center"/>
    </xf>
    <xf numFmtId="2" fontId="44" fillId="28" borderId="34" xfId="1" applyNumberFormat="1" applyFont="1" applyFill="1" applyBorder="1" applyAlignment="1" applyProtection="1">
      <alignment vertical="center"/>
    </xf>
    <xf numFmtId="2" fontId="44" fillId="28" borderId="3" xfId="1" applyNumberFormat="1" applyFont="1" applyFill="1" applyBorder="1" applyAlignment="1" applyProtection="1">
      <alignment vertical="center"/>
    </xf>
    <xf numFmtId="2" fontId="58" fillId="28" borderId="31" xfId="0" applyNumberFormat="1" applyFont="1" applyFill="1" applyBorder="1" applyAlignment="1">
      <alignment horizontal="right" vertical="center"/>
    </xf>
    <xf numFmtId="2" fontId="58" fillId="28" borderId="0" xfId="1" applyNumberFormat="1" applyFont="1" applyFill="1" applyAlignment="1" applyProtection="1">
      <alignment horizontal="right" vertical="center"/>
    </xf>
    <xf numFmtId="2" fontId="58" fillId="28" borderId="28" xfId="1" applyNumberFormat="1" applyFont="1" applyFill="1" applyBorder="1" applyAlignment="1" applyProtection="1">
      <alignment horizontal="right" vertical="center"/>
    </xf>
    <xf numFmtId="0" fontId="58" fillId="0" borderId="12" xfId="0" applyFont="1" applyBorder="1" applyAlignment="1">
      <alignment vertical="center"/>
    </xf>
    <xf numFmtId="2" fontId="44" fillId="4" borderId="31" xfId="0" applyNumberFormat="1" applyFont="1" applyFill="1" applyBorder="1" applyAlignment="1">
      <alignment vertical="center"/>
    </xf>
    <xf numFmtId="2" fontId="44" fillId="4" borderId="0" xfId="0" applyNumberFormat="1" applyFont="1" applyFill="1" applyAlignment="1">
      <alignment vertical="center"/>
    </xf>
    <xf numFmtId="2" fontId="44" fillId="4" borderId="28" xfId="0" applyNumberFormat="1" applyFont="1" applyFill="1" applyBorder="1" applyAlignment="1">
      <alignment vertical="center"/>
    </xf>
    <xf numFmtId="2" fontId="44" fillId="4" borderId="31" xfId="1" applyNumberFormat="1" applyFont="1" applyFill="1" applyBorder="1" applyAlignment="1" applyProtection="1">
      <alignment vertical="center"/>
    </xf>
    <xf numFmtId="2" fontId="44" fillId="4" borderId="0" xfId="1" applyNumberFormat="1" applyFont="1" applyFill="1" applyAlignment="1" applyProtection="1">
      <alignment vertical="center"/>
    </xf>
    <xf numFmtId="2" fontId="44" fillId="4" borderId="28" xfId="1" applyNumberFormat="1" applyFont="1" applyFill="1" applyBorder="1" applyAlignment="1" applyProtection="1">
      <alignment vertical="center"/>
    </xf>
    <xf numFmtId="2" fontId="44" fillId="28" borderId="33" xfId="1" applyNumberFormat="1" applyFont="1" applyFill="1" applyBorder="1" applyAlignment="1" applyProtection="1">
      <alignment vertical="center"/>
    </xf>
    <xf numFmtId="167" fontId="44" fillId="4" borderId="28" xfId="4" applyNumberFormat="1" applyFont="1" applyFill="1" applyBorder="1" applyAlignment="1">
      <alignment vertical="center"/>
    </xf>
    <xf numFmtId="2" fontId="58" fillId="28" borderId="16" xfId="0" applyNumberFormat="1" applyFont="1" applyFill="1" applyBorder="1" applyAlignment="1">
      <alignment horizontal="right" vertical="center"/>
    </xf>
    <xf numFmtId="2" fontId="58" fillId="0" borderId="35" xfId="0" applyNumberFormat="1" applyFont="1" applyBorder="1" applyAlignment="1">
      <alignment vertical="center"/>
    </xf>
    <xf numFmtId="2" fontId="58" fillId="0" borderId="14" xfId="0" applyNumberFormat="1" applyFont="1" applyBorder="1" applyAlignment="1">
      <alignment vertical="center"/>
    </xf>
    <xf numFmtId="166" fontId="44" fillId="4" borderId="31" xfId="0" applyNumberFormat="1" applyFont="1" applyFill="1" applyBorder="1" applyAlignment="1">
      <alignment vertical="center"/>
    </xf>
    <xf numFmtId="2" fontId="58" fillId="28" borderId="0" xfId="0" applyNumberFormat="1" applyFont="1" applyFill="1" applyAlignment="1">
      <alignment horizontal="right" vertical="center"/>
    </xf>
    <xf numFmtId="2" fontId="58" fillId="28" borderId="28" xfId="0" applyNumberFormat="1" applyFont="1" applyFill="1" applyBorder="1" applyAlignment="1">
      <alignment horizontal="right" vertical="center"/>
    </xf>
    <xf numFmtId="2" fontId="58" fillId="28" borderId="3" xfId="0" applyNumberFormat="1" applyFont="1" applyFill="1" applyBorder="1" applyAlignment="1">
      <alignment horizontal="right" vertical="center"/>
    </xf>
    <xf numFmtId="2" fontId="58" fillId="28" borderId="13" xfId="0" applyNumberFormat="1" applyFont="1" applyFill="1" applyBorder="1" applyAlignment="1">
      <alignment horizontal="right" vertical="center"/>
    </xf>
    <xf numFmtId="165" fontId="4" fillId="0" borderId="31" xfId="0" applyNumberFormat="1" applyFont="1" applyBorder="1" applyAlignment="1">
      <alignment horizontal="right" vertical="center"/>
    </xf>
    <xf numFmtId="166" fontId="4" fillId="0" borderId="33" xfId="0" applyNumberFormat="1" applyFont="1" applyBorder="1" applyAlignment="1">
      <alignment horizontal="right" vertical="center"/>
    </xf>
    <xf numFmtId="167" fontId="6" fillId="4" borderId="31" xfId="3" applyNumberFormat="1" applyFont="1" applyFill="1" applyBorder="1" applyAlignment="1">
      <alignment vertical="center"/>
    </xf>
    <xf numFmtId="0" fontId="4" fillId="28" borderId="15" xfId="5" applyFont="1" applyFill="1" applyBorder="1" applyAlignment="1">
      <alignment vertical="center"/>
    </xf>
    <xf numFmtId="2" fontId="58" fillId="28" borderId="35" xfId="0" applyNumberFormat="1" applyFont="1" applyFill="1" applyBorder="1" applyAlignment="1">
      <alignment horizontal="right" vertical="center"/>
    </xf>
    <xf numFmtId="166" fontId="6" fillId="4" borderId="32" xfId="116" applyNumberFormat="1" applyFont="1" applyFill="1" applyBorder="1" applyAlignment="1">
      <alignment vertical="center"/>
    </xf>
    <xf numFmtId="166" fontId="6" fillId="4" borderId="29" xfId="116" applyNumberFormat="1" applyFont="1" applyFill="1" applyBorder="1" applyAlignment="1">
      <alignment vertical="center"/>
    </xf>
    <xf numFmtId="166" fontId="6" fillId="4" borderId="30" xfId="116" applyNumberFormat="1" applyFont="1" applyFill="1" applyBorder="1" applyAlignment="1">
      <alignment vertical="center"/>
    </xf>
    <xf numFmtId="2" fontId="44" fillId="28" borderId="31" xfId="0" applyNumberFormat="1" applyFont="1" applyFill="1" applyBorder="1" applyAlignment="1">
      <alignment horizontal="right" vertical="center"/>
    </xf>
    <xf numFmtId="2" fontId="44" fillId="28" borderId="0" xfId="0" applyNumberFormat="1" applyFont="1" applyFill="1" applyAlignment="1">
      <alignment horizontal="right" vertical="center"/>
    </xf>
    <xf numFmtId="2" fontId="44" fillId="28" borderId="28" xfId="0" applyNumberFormat="1" applyFont="1" applyFill="1" applyBorder="1" applyAlignment="1">
      <alignment horizontal="right" vertical="center"/>
    </xf>
    <xf numFmtId="0" fontId="0" fillId="0" borderId="12" xfId="0" applyBorder="1" applyAlignment="1">
      <alignment vertical="center"/>
    </xf>
    <xf numFmtId="43" fontId="44" fillId="4" borderId="31" xfId="42" applyFont="1" applyFill="1" applyBorder="1" applyAlignment="1">
      <alignment vertical="center"/>
    </xf>
    <xf numFmtId="2" fontId="44" fillId="0" borderId="31" xfId="1" applyNumberFormat="1" applyFont="1" applyFill="1" applyBorder="1" applyAlignment="1" applyProtection="1">
      <alignment vertical="center"/>
    </xf>
    <xf numFmtId="2" fontId="58" fillId="28" borderId="32" xfId="0" applyNumberFormat="1" applyFont="1" applyFill="1" applyBorder="1" applyAlignment="1">
      <alignment horizontal="right" vertical="center"/>
    </xf>
    <xf numFmtId="2" fontId="58" fillId="28" borderId="31" xfId="1" applyNumberFormat="1" applyFont="1" applyFill="1" applyBorder="1" applyAlignment="1" applyProtection="1">
      <alignment horizontal="right" vertical="center"/>
    </xf>
    <xf numFmtId="164" fontId="44" fillId="28" borderId="33" xfId="1" applyFont="1" applyFill="1" applyBorder="1" applyAlignment="1" applyProtection="1">
      <alignment vertical="center"/>
    </xf>
    <xf numFmtId="43" fontId="4" fillId="0" borderId="35" xfId="42" applyFont="1" applyBorder="1" applyAlignment="1">
      <alignment horizontal="right" vertical="center"/>
    </xf>
    <xf numFmtId="43" fontId="58" fillId="0" borderId="31" xfId="42" applyFont="1" applyBorder="1" applyAlignment="1">
      <alignment horizontal="right" vertical="center"/>
    </xf>
    <xf numFmtId="43" fontId="58" fillId="0" borderId="35" xfId="42" applyFont="1" applyBorder="1" applyAlignment="1">
      <alignment horizontal="right" vertical="center"/>
    </xf>
    <xf numFmtId="0" fontId="4" fillId="28" borderId="14" xfId="5" applyFont="1" applyFill="1" applyBorder="1" applyAlignment="1">
      <alignment horizontal="left" vertical="center"/>
    </xf>
    <xf numFmtId="43" fontId="4" fillId="0" borderId="14" xfId="42" applyFont="1" applyBorder="1" applyAlignment="1">
      <alignment horizontal="right" vertical="center"/>
    </xf>
    <xf numFmtId="43" fontId="58" fillId="0" borderId="33" xfId="42" applyFont="1" applyBorder="1" applyAlignment="1">
      <alignment horizontal="right" vertical="center"/>
    </xf>
    <xf numFmtId="43" fontId="58" fillId="0" borderId="14" xfId="42" applyFont="1" applyBorder="1" applyAlignment="1">
      <alignment horizontal="right" vertical="center"/>
    </xf>
    <xf numFmtId="0" fontId="4" fillId="28" borderId="35" xfId="5" applyFont="1" applyFill="1" applyBorder="1" applyAlignment="1">
      <alignment vertical="center"/>
    </xf>
    <xf numFmtId="2" fontId="58" fillId="0" borderId="31" xfId="1" applyNumberFormat="1" applyFont="1" applyFill="1" applyBorder="1" applyAlignment="1" applyProtection="1">
      <alignment horizontal="right" vertical="center"/>
    </xf>
    <xf numFmtId="165" fontId="4" fillId="28" borderId="14" xfId="5" applyNumberFormat="1" applyFont="1" applyFill="1" applyBorder="1" applyAlignment="1">
      <alignment horizontal="left" vertical="center"/>
    </xf>
    <xf numFmtId="2" fontId="58" fillId="0" borderId="33" xfId="1" applyNumberFormat="1" applyFont="1" applyFill="1" applyBorder="1" applyAlignment="1" applyProtection="1">
      <alignment horizontal="right" vertical="center"/>
    </xf>
    <xf numFmtId="0" fontId="0" fillId="0" borderId="15" xfId="0" applyBorder="1" applyAlignment="1">
      <alignment vertical="center"/>
    </xf>
    <xf numFmtId="43" fontId="4" fillId="0" borderId="31" xfId="42" applyFont="1" applyBorder="1" applyAlignment="1">
      <alignment horizontal="right" vertical="center"/>
    </xf>
    <xf numFmtId="43" fontId="4" fillId="0" borderId="33" xfId="42" applyFont="1" applyBorder="1" applyAlignment="1">
      <alignment horizontal="right" vertical="center"/>
    </xf>
    <xf numFmtId="43" fontId="58" fillId="0" borderId="0" xfId="42" applyFont="1" applyAlignment="1">
      <alignment horizontal="right" vertical="center"/>
    </xf>
    <xf numFmtId="43" fontId="6" fillId="4" borderId="35" xfId="42" applyFont="1" applyFill="1" applyBorder="1" applyAlignment="1">
      <alignment vertical="center"/>
    </xf>
    <xf numFmtId="2" fontId="6" fillId="0" borderId="35" xfId="1" applyNumberFormat="1" applyFont="1" applyFill="1" applyBorder="1" applyAlignment="1" applyProtection="1">
      <alignment vertical="center"/>
    </xf>
    <xf numFmtId="2" fontId="4" fillId="28" borderId="15" xfId="0" applyNumberFormat="1" applyFont="1" applyFill="1" applyBorder="1" applyAlignment="1">
      <alignment horizontal="right" vertical="center"/>
    </xf>
    <xf numFmtId="2" fontId="6" fillId="28" borderId="35" xfId="0" applyNumberFormat="1" applyFont="1" applyFill="1" applyBorder="1" applyAlignment="1">
      <alignment vertical="center"/>
    </xf>
    <xf numFmtId="2" fontId="6" fillId="4" borderId="35" xfId="0" applyNumberFormat="1" applyFont="1" applyFill="1" applyBorder="1" applyAlignment="1">
      <alignment vertical="center"/>
    </xf>
    <xf numFmtId="2" fontId="6" fillId="4" borderId="35" xfId="1" applyNumberFormat="1" applyFont="1" applyFill="1" applyBorder="1" applyAlignment="1" applyProtection="1">
      <alignment vertical="center"/>
    </xf>
    <xf numFmtId="2" fontId="6" fillId="28" borderId="35" xfId="1" applyNumberFormat="1" applyFont="1" applyFill="1" applyBorder="1" applyAlignment="1" applyProtection="1">
      <alignment vertical="center"/>
    </xf>
    <xf numFmtId="2" fontId="6" fillId="28" borderId="35" xfId="0" applyNumberFormat="1" applyFont="1" applyFill="1" applyBorder="1" applyAlignment="1">
      <alignment horizontal="right" vertical="center"/>
    </xf>
    <xf numFmtId="2" fontId="6" fillId="28" borderId="14" xfId="0" applyNumberFormat="1" applyFont="1" applyFill="1" applyBorder="1" applyAlignment="1">
      <alignment vertical="center"/>
    </xf>
    <xf numFmtId="2" fontId="4" fillId="28" borderId="35" xfId="1" applyNumberFormat="1" applyFont="1" applyFill="1" applyBorder="1" applyAlignment="1" applyProtection="1">
      <alignment horizontal="right" vertical="center"/>
    </xf>
    <xf numFmtId="164" fontId="6" fillId="28" borderId="35" xfId="2" applyNumberFormat="1" applyFont="1" applyFill="1" applyBorder="1" applyAlignment="1">
      <alignment vertical="center"/>
    </xf>
    <xf numFmtId="164" fontId="6" fillId="28" borderId="35" xfId="1" applyFont="1" applyFill="1" applyBorder="1" applyAlignment="1" applyProtection="1">
      <alignment vertical="center"/>
    </xf>
    <xf numFmtId="164" fontId="6" fillId="28" borderId="14" xfId="1" applyFont="1" applyFill="1" applyBorder="1" applyAlignment="1" applyProtection="1">
      <alignment vertical="center"/>
    </xf>
    <xf numFmtId="2" fontId="4" fillId="28" borderId="14" xfId="1" applyNumberFormat="1" applyFont="1" applyFill="1" applyBorder="1" applyAlignment="1" applyProtection="1">
      <alignment horizontal="right" vertical="center"/>
    </xf>
    <xf numFmtId="2" fontId="4" fillId="28" borderId="12" xfId="1" applyNumberFormat="1" applyFont="1" applyFill="1" applyBorder="1" applyAlignment="1" applyProtection="1">
      <alignment horizontal="right" vertical="center"/>
    </xf>
    <xf numFmtId="2" fontId="4" fillId="0" borderId="35" xfId="1" applyNumberFormat="1" applyFont="1" applyFill="1" applyBorder="1" applyAlignment="1" applyProtection="1">
      <alignment horizontal="right" vertical="center"/>
    </xf>
    <xf numFmtId="2" fontId="4" fillId="0" borderId="14" xfId="1" applyNumberFormat="1" applyFont="1" applyFill="1" applyBorder="1" applyAlignment="1" applyProtection="1">
      <alignment horizontal="right" vertical="center"/>
    </xf>
    <xf numFmtId="0" fontId="4" fillId="28" borderId="2" xfId="5" applyFont="1" applyFill="1" applyBorder="1" applyAlignment="1">
      <alignment vertical="center"/>
    </xf>
    <xf numFmtId="0" fontId="4" fillId="28" borderId="0" xfId="5" applyFont="1" applyFill="1" applyAlignment="1">
      <alignment vertical="center"/>
    </xf>
    <xf numFmtId="0" fontId="0" fillId="0" borderId="56" xfId="0" applyBorder="1" applyAlignment="1">
      <alignment vertical="center"/>
    </xf>
    <xf numFmtId="43" fontId="6" fillId="4" borderId="28" xfId="42" applyFont="1" applyFill="1" applyBorder="1" applyAlignment="1">
      <alignment vertical="center"/>
    </xf>
    <xf numFmtId="168" fontId="3" fillId="4" borderId="35" xfId="42" applyNumberFormat="1" applyFont="1" applyFill="1" applyBorder="1" applyAlignment="1">
      <alignment vertical="center"/>
    </xf>
    <xf numFmtId="2" fontId="3" fillId="28" borderId="35" xfId="0" applyNumberFormat="1" applyFont="1" applyFill="1" applyBorder="1" applyAlignment="1">
      <alignment vertical="center"/>
    </xf>
    <xf numFmtId="2" fontId="4" fillId="28" borderId="14" xfId="0" applyNumberFormat="1" applyFont="1" applyFill="1" applyBorder="1" applyAlignment="1">
      <alignment horizontal="right" vertical="center"/>
    </xf>
    <xf numFmtId="2" fontId="4" fillId="28" borderId="3" xfId="0" applyNumberFormat="1" applyFont="1" applyFill="1" applyBorder="1" applyAlignment="1">
      <alignment horizontal="right" vertical="center"/>
    </xf>
    <xf numFmtId="0" fontId="4" fillId="28" borderId="12" xfId="0" applyFont="1" applyFill="1" applyBorder="1" applyAlignment="1">
      <alignment vertical="center"/>
    </xf>
    <xf numFmtId="2" fontId="4" fillId="28" borderId="12" xfId="0" applyNumberFormat="1" applyFont="1" applyFill="1" applyBorder="1" applyAlignment="1">
      <alignment vertical="center"/>
    </xf>
    <xf numFmtId="164" fontId="3" fillId="28" borderId="35" xfId="0" applyNumberFormat="1" applyFont="1" applyFill="1" applyBorder="1" applyAlignment="1">
      <alignment vertical="center"/>
    </xf>
    <xf numFmtId="0" fontId="3" fillId="28" borderId="14" xfId="5" applyFont="1" applyFill="1" applyBorder="1" applyAlignment="1">
      <alignment horizontal="left" vertical="center"/>
    </xf>
    <xf numFmtId="2" fontId="4" fillId="0" borderId="12" xfId="1" applyNumberFormat="1" applyFont="1" applyFill="1" applyBorder="1" applyAlignment="1" applyProtection="1">
      <alignment horizontal="right" vertical="center"/>
    </xf>
    <xf numFmtId="2" fontId="4" fillId="28" borderId="35" xfId="0" applyNumberFormat="1" applyFont="1" applyFill="1" applyBorder="1" applyAlignment="1">
      <alignment horizontal="right" vertical="center"/>
    </xf>
    <xf numFmtId="43" fontId="4" fillId="28" borderId="0" xfId="42" applyFont="1" applyFill="1" applyAlignment="1">
      <alignment horizontal="right" vertical="center"/>
    </xf>
    <xf numFmtId="2" fontId="4" fillId="28" borderId="34" xfId="1" applyNumberFormat="1" applyFont="1" applyFill="1" applyBorder="1" applyAlignment="1" applyProtection="1">
      <alignment horizontal="right" vertical="center"/>
    </xf>
    <xf numFmtId="2" fontId="6" fillId="28" borderId="33" xfId="0" applyNumberFormat="1" applyFont="1" applyFill="1" applyBorder="1" applyAlignment="1">
      <alignment vertical="center"/>
    </xf>
    <xf numFmtId="2" fontId="6" fillId="28" borderId="34" xfId="0" applyNumberFormat="1" applyFont="1" applyFill="1" applyBorder="1" applyAlignment="1">
      <alignment vertical="center"/>
    </xf>
    <xf numFmtId="2" fontId="6" fillId="28" borderId="3" xfId="0" applyNumberFormat="1" applyFont="1" applyFill="1" applyBorder="1" applyAlignment="1">
      <alignment vertical="center"/>
    </xf>
    <xf numFmtId="2" fontId="4" fillId="28" borderId="33" xfId="1" applyNumberFormat="1" applyFont="1" applyFill="1" applyBorder="1" applyAlignment="1" applyProtection="1">
      <alignment horizontal="right" vertical="center"/>
    </xf>
    <xf numFmtId="2" fontId="4" fillId="28" borderId="3" xfId="1" applyNumberFormat="1" applyFont="1" applyFill="1" applyBorder="1" applyAlignment="1" applyProtection="1">
      <alignment horizontal="right" vertical="center"/>
    </xf>
    <xf numFmtId="168" fontId="38" fillId="4" borderId="35" xfId="42" applyNumberFormat="1" applyFont="1" applyFill="1" applyBorder="1" applyAlignment="1">
      <alignment vertical="center"/>
    </xf>
    <xf numFmtId="2" fontId="4" fillId="28" borderId="12" xfId="0" applyNumberFormat="1" applyFont="1" applyFill="1" applyBorder="1" applyAlignment="1">
      <alignment horizontal="right" vertical="center"/>
    </xf>
    <xf numFmtId="2" fontId="6" fillId="28" borderId="31" xfId="0" applyNumberFormat="1" applyFont="1" applyFill="1" applyBorder="1" applyAlignment="1">
      <alignment horizontal="right" vertical="center"/>
    </xf>
    <xf numFmtId="2" fontId="4" fillId="28" borderId="31" xfId="1" applyNumberFormat="1" applyFont="1" applyFill="1" applyBorder="1" applyAlignment="1" applyProtection="1">
      <alignment horizontal="right" vertical="center"/>
    </xf>
    <xf numFmtId="164" fontId="6" fillId="28" borderId="33" xfId="1" applyFont="1" applyFill="1" applyBorder="1" applyAlignment="1" applyProtection="1">
      <alignment vertical="center"/>
    </xf>
    <xf numFmtId="43" fontId="4" fillId="0" borderId="0" xfId="42" applyFont="1" applyAlignment="1">
      <alignment horizontal="right" vertical="center"/>
    </xf>
    <xf numFmtId="43" fontId="44" fillId="4" borderId="0" xfId="42" applyFont="1" applyFill="1" applyAlignment="1">
      <alignment vertical="center"/>
    </xf>
    <xf numFmtId="168" fontId="0" fillId="4" borderId="35" xfId="42" applyNumberFormat="1" applyFont="1" applyFill="1" applyBorder="1" applyAlignment="1">
      <alignment vertical="center"/>
    </xf>
    <xf numFmtId="2" fontId="4" fillId="28" borderId="17" xfId="0" applyNumberFormat="1" applyFont="1" applyFill="1" applyBorder="1" applyAlignment="1">
      <alignment horizontal="right" vertical="center"/>
    </xf>
    <xf numFmtId="43" fontId="4" fillId="0" borderId="34" xfId="42" applyFont="1" applyBorder="1" applyAlignment="1">
      <alignment horizontal="right" vertical="center"/>
    </xf>
    <xf numFmtId="43" fontId="6" fillId="4" borderId="0" xfId="42" applyFont="1" applyFill="1" applyAlignment="1">
      <alignment vertical="center"/>
    </xf>
    <xf numFmtId="2" fontId="3" fillId="0" borderId="14" xfId="0" applyNumberFormat="1" applyFont="1" applyBorder="1" applyAlignment="1">
      <alignment vertical="center"/>
    </xf>
    <xf numFmtId="43" fontId="4" fillId="0" borderId="28" xfId="42" applyFont="1" applyBorder="1" applyAlignment="1">
      <alignment horizontal="right" vertical="center"/>
    </xf>
    <xf numFmtId="43" fontId="4" fillId="0" borderId="3" xfId="42" applyFont="1" applyBorder="1" applyAlignment="1">
      <alignment horizontal="right" vertical="center"/>
    </xf>
    <xf numFmtId="43" fontId="6" fillId="4" borderId="31" xfId="117" applyFont="1" applyFill="1" applyBorder="1" applyAlignment="1">
      <alignment vertical="center"/>
    </xf>
    <xf numFmtId="43" fontId="6" fillId="4" borderId="0" xfId="117" applyFont="1" applyFill="1" applyAlignment="1">
      <alignment vertical="center"/>
    </xf>
    <xf numFmtId="43" fontId="6" fillId="4" borderId="28" xfId="117" applyFont="1" applyFill="1" applyBorder="1" applyAlignment="1">
      <alignment vertical="center"/>
    </xf>
    <xf numFmtId="2" fontId="6" fillId="0" borderId="33" xfId="1" applyNumberFormat="1" applyFont="1" applyFill="1" applyBorder="1" applyAlignment="1" applyProtection="1">
      <alignment vertical="center"/>
    </xf>
    <xf numFmtId="2" fontId="6" fillId="0" borderId="34" xfId="1" applyNumberFormat="1" applyFont="1" applyFill="1" applyBorder="1" applyAlignment="1" applyProtection="1">
      <alignment vertical="center"/>
    </xf>
    <xf numFmtId="2" fontId="6" fillId="0" borderId="3" xfId="1" applyNumberFormat="1" applyFont="1" applyFill="1" applyBorder="1" applyAlignment="1" applyProtection="1">
      <alignment vertical="center"/>
    </xf>
    <xf numFmtId="2" fontId="4" fillId="28" borderId="0" xfId="0" applyNumberFormat="1" applyFont="1" applyFill="1" applyAlignment="1">
      <alignment horizontal="right" vertical="center"/>
    </xf>
    <xf numFmtId="2" fontId="4" fillId="28" borderId="28" xfId="0" applyNumberFormat="1" applyFont="1" applyFill="1" applyBorder="1" applyAlignment="1">
      <alignment horizontal="right" vertical="center"/>
    </xf>
    <xf numFmtId="43" fontId="4" fillId="0" borderId="31" xfId="117" applyFont="1" applyBorder="1" applyAlignment="1">
      <alignment horizontal="right" vertical="center"/>
    </xf>
    <xf numFmtId="43" fontId="4" fillId="0" borderId="0" xfId="117" applyFont="1" applyAlignment="1">
      <alignment horizontal="right" vertical="center"/>
    </xf>
    <xf numFmtId="43" fontId="4" fillId="0" borderId="28" xfId="117" applyFont="1" applyBorder="1" applyAlignment="1">
      <alignment horizontal="right" vertical="center"/>
    </xf>
    <xf numFmtId="43" fontId="4" fillId="0" borderId="35" xfId="117" applyFont="1" applyBorder="1" applyAlignment="1">
      <alignment horizontal="right" vertical="center"/>
    </xf>
    <xf numFmtId="43" fontId="4" fillId="0" borderId="33" xfId="117" applyFont="1" applyBorder="1" applyAlignment="1">
      <alignment horizontal="right" vertical="center"/>
    </xf>
    <xf numFmtId="43" fontId="4" fillId="0" borderId="34" xfId="117" applyFont="1" applyBorder="1" applyAlignment="1">
      <alignment horizontal="right" vertical="center"/>
    </xf>
    <xf numFmtId="43" fontId="4" fillId="0" borderId="3" xfId="117" applyFont="1" applyBorder="1" applyAlignment="1">
      <alignment horizontal="right" vertical="center"/>
    </xf>
    <xf numFmtId="43" fontId="4" fillId="0" borderId="14" xfId="117" applyFont="1" applyBorder="1" applyAlignment="1">
      <alignment horizontal="right" vertical="center"/>
    </xf>
    <xf numFmtId="2" fontId="44" fillId="0" borderId="33" xfId="1" applyNumberFormat="1" applyFont="1" applyFill="1" applyBorder="1" applyAlignment="1" applyProtection="1">
      <alignment vertical="center"/>
    </xf>
    <xf numFmtId="2" fontId="44" fillId="0" borderId="34" xfId="1" applyNumberFormat="1" applyFont="1" applyFill="1" applyBorder="1" applyAlignment="1" applyProtection="1">
      <alignment vertical="center"/>
    </xf>
    <xf numFmtId="2" fontId="44" fillId="0" borderId="3" xfId="1" applyNumberFormat="1" applyFont="1" applyFill="1" applyBorder="1" applyAlignment="1" applyProtection="1">
      <alignment vertical="center"/>
    </xf>
    <xf numFmtId="43" fontId="44" fillId="4" borderId="35" xfId="42" applyFont="1" applyFill="1" applyBorder="1" applyAlignment="1">
      <alignment vertical="center"/>
    </xf>
    <xf numFmtId="2" fontId="44" fillId="28" borderId="14" xfId="1" applyNumberFormat="1" applyFont="1" applyFill="1" applyBorder="1" applyAlignment="1" applyProtection="1">
      <alignment vertical="center"/>
    </xf>
    <xf numFmtId="2" fontId="38" fillId="0" borderId="14" xfId="0" applyNumberFormat="1" applyFont="1" applyBorder="1" applyAlignment="1">
      <alignment vertical="center"/>
    </xf>
    <xf numFmtId="2" fontId="58" fillId="28" borderId="12" xfId="0" applyNumberFormat="1" applyFont="1" applyFill="1" applyBorder="1" applyAlignment="1">
      <alignment horizontal="right" vertical="center"/>
    </xf>
    <xf numFmtId="2" fontId="44" fillId="28" borderId="35" xfId="0" applyNumberFormat="1" applyFont="1" applyFill="1" applyBorder="1" applyAlignment="1">
      <alignment vertical="center"/>
    </xf>
    <xf numFmtId="2" fontId="44" fillId="4" borderId="35" xfId="0" applyNumberFormat="1" applyFont="1" applyFill="1" applyBorder="1" applyAlignment="1">
      <alignment vertical="center"/>
    </xf>
    <xf numFmtId="2" fontId="44" fillId="4" borderId="35" xfId="1" applyNumberFormat="1" applyFont="1" applyFill="1" applyBorder="1" applyAlignment="1" applyProtection="1">
      <alignment vertical="center"/>
    </xf>
    <xf numFmtId="2" fontId="44" fillId="28" borderId="35" xfId="1" applyNumberFormat="1" applyFont="1" applyFill="1" applyBorder="1" applyAlignment="1" applyProtection="1">
      <alignment vertical="center"/>
    </xf>
    <xf numFmtId="2" fontId="44" fillId="28" borderId="35" xfId="0" applyNumberFormat="1" applyFont="1" applyFill="1" applyBorder="1" applyAlignment="1">
      <alignment horizontal="right" vertical="center"/>
    </xf>
    <xf numFmtId="2" fontId="44" fillId="28" borderId="14" xfId="0" applyNumberFormat="1" applyFont="1" applyFill="1" applyBorder="1" applyAlignment="1">
      <alignment vertical="center"/>
    </xf>
    <xf numFmtId="2" fontId="58" fillId="28" borderId="12" xfId="1" applyNumberFormat="1" applyFont="1" applyFill="1" applyBorder="1" applyAlignment="1" applyProtection="1">
      <alignment horizontal="right" vertical="center"/>
    </xf>
    <xf numFmtId="0" fontId="3" fillId="28" borderId="15" xfId="5" applyFont="1" applyFill="1" applyBorder="1" applyAlignment="1">
      <alignment horizontal="left" vertical="center"/>
    </xf>
    <xf numFmtId="164" fontId="44" fillId="28" borderId="15" xfId="2" applyNumberFormat="1" applyFont="1" applyFill="1" applyBorder="1" applyAlignment="1">
      <alignment vertical="center"/>
    </xf>
    <xf numFmtId="164" fontId="44" fillId="28" borderId="35" xfId="1" applyFont="1" applyFill="1" applyBorder="1" applyAlignment="1" applyProtection="1">
      <alignment vertical="center"/>
    </xf>
    <xf numFmtId="164" fontId="44" fillId="28" borderId="35" xfId="2" applyNumberFormat="1" applyFont="1" applyFill="1" applyBorder="1" applyAlignment="1">
      <alignment vertical="center"/>
    </xf>
    <xf numFmtId="164" fontId="44" fillId="28" borderId="14" xfId="1" applyFont="1" applyFill="1" applyBorder="1" applyAlignment="1" applyProtection="1">
      <alignment vertical="center"/>
    </xf>
    <xf numFmtId="2" fontId="58" fillId="0" borderId="12" xfId="1" applyNumberFormat="1" applyFont="1" applyFill="1" applyBorder="1" applyAlignment="1" applyProtection="1">
      <alignment horizontal="right" vertical="center"/>
    </xf>
    <xf numFmtId="0" fontId="4" fillId="28" borderId="31" xfId="5" applyFont="1" applyFill="1" applyBorder="1" applyAlignment="1">
      <alignment horizontal="left" vertical="center"/>
    </xf>
    <xf numFmtId="2" fontId="58" fillId="28" borderId="30" xfId="0" applyNumberFormat="1" applyFont="1" applyFill="1" applyBorder="1" applyAlignment="1">
      <alignment horizontal="right" vertical="center"/>
    </xf>
    <xf numFmtId="0" fontId="4" fillId="0" borderId="16" xfId="5" applyFont="1" applyBorder="1" applyAlignment="1">
      <alignment vertical="center"/>
    </xf>
    <xf numFmtId="0" fontId="4" fillId="0" borderId="32" xfId="5" applyFont="1" applyBorder="1" applyAlignment="1">
      <alignment vertical="center"/>
    </xf>
    <xf numFmtId="43" fontId="58" fillId="0" borderId="28" xfId="117" applyFont="1" applyBorder="1" applyAlignment="1">
      <alignment horizontal="right" vertical="center"/>
    </xf>
    <xf numFmtId="43" fontId="58" fillId="0" borderId="35" xfId="117" applyFont="1" applyBorder="1" applyAlignment="1">
      <alignment horizontal="right" vertical="center"/>
    </xf>
    <xf numFmtId="43" fontId="58" fillId="0" borderId="3" xfId="117" applyFont="1" applyBorder="1" applyAlignment="1">
      <alignment horizontal="right" vertical="center"/>
    </xf>
    <xf numFmtId="43" fontId="58" fillId="0" borderId="14" xfId="117" applyFont="1" applyBorder="1" applyAlignment="1">
      <alignment horizontal="right" vertical="center"/>
    </xf>
    <xf numFmtId="43" fontId="58" fillId="0" borderId="0" xfId="117" applyFont="1" applyAlignment="1">
      <alignment horizontal="right" vertical="center"/>
    </xf>
    <xf numFmtId="2" fontId="38" fillId="28" borderId="35" xfId="0" applyNumberFormat="1" applyFont="1" applyFill="1" applyBorder="1" applyAlignment="1">
      <alignment vertical="center"/>
    </xf>
    <xf numFmtId="0" fontId="58" fillId="28" borderId="12" xfId="0" applyFont="1" applyFill="1" applyBorder="1" applyAlignment="1">
      <alignment vertical="center"/>
    </xf>
    <xf numFmtId="2" fontId="58" fillId="28" borderId="12" xfId="0" applyNumberFormat="1" applyFont="1" applyFill="1" applyBorder="1" applyAlignment="1">
      <alignment vertical="center"/>
    </xf>
    <xf numFmtId="164" fontId="38" fillId="28" borderId="35" xfId="0" applyNumberFormat="1" applyFont="1" applyFill="1" applyBorder="1" applyAlignment="1">
      <alignment vertical="center"/>
    </xf>
    <xf numFmtId="43" fontId="44" fillId="4" borderId="28" xfId="42" applyFont="1" applyFill="1" applyBorder="1" applyAlignment="1">
      <alignment vertical="center"/>
    </xf>
    <xf numFmtId="43" fontId="58" fillId="0" borderId="28" xfId="42" applyFont="1" applyBorder="1" applyAlignment="1">
      <alignment horizontal="right" vertical="center"/>
    </xf>
    <xf numFmtId="43" fontId="58" fillId="0" borderId="3" xfId="42" applyFont="1" applyBorder="1" applyAlignment="1">
      <alignment horizontal="right" vertical="center"/>
    </xf>
    <xf numFmtId="164" fontId="4" fillId="0" borderId="0" xfId="5" applyNumberFormat="1" applyFont="1" applyAlignment="1">
      <alignment vertical="center"/>
    </xf>
    <xf numFmtId="166" fontId="0" fillId="4" borderId="35" xfId="0" applyNumberFormat="1" applyFill="1" applyBorder="1" applyAlignment="1">
      <alignment vertical="center"/>
    </xf>
    <xf numFmtId="2" fontId="0" fillId="0" borderId="35" xfId="0" applyNumberFormat="1" applyBorder="1" applyAlignment="1">
      <alignment vertical="center"/>
    </xf>
    <xf numFmtId="164" fontId="0" fillId="0" borderId="35" xfId="0" applyNumberFormat="1" applyBorder="1" applyAlignment="1">
      <alignment vertical="center"/>
    </xf>
    <xf numFmtId="2" fontId="0" fillId="28" borderId="35" xfId="0" applyNumberFormat="1" applyFill="1" applyBorder="1" applyAlignment="1">
      <alignment vertical="center"/>
    </xf>
    <xf numFmtId="164" fontId="0" fillId="28" borderId="35" xfId="0" applyNumberFormat="1" applyFill="1" applyBorder="1" applyAlignment="1">
      <alignment vertical="center"/>
    </xf>
    <xf numFmtId="0" fontId="4" fillId="0" borderId="6" xfId="0" applyFont="1" applyBorder="1" applyAlignment="1">
      <alignment vertical="center"/>
    </xf>
    <xf numFmtId="0" fontId="9" fillId="0" borderId="10" xfId="0" applyFont="1" applyBorder="1" applyAlignment="1">
      <alignment vertical="center"/>
    </xf>
    <xf numFmtId="0" fontId="3" fillId="0" borderId="12" xfId="5" applyFont="1" applyBorder="1" applyAlignment="1">
      <alignment horizontal="left" vertical="top" wrapText="1"/>
    </xf>
    <xf numFmtId="0" fontId="0" fillId="0" borderId="12" xfId="0" applyBorder="1" applyAlignment="1">
      <alignment horizontal="center" vertical="center"/>
    </xf>
    <xf numFmtId="0" fontId="3" fillId="0" borderId="12" xfId="5" applyFont="1" applyBorder="1" applyAlignment="1">
      <alignment vertical="top" wrapText="1"/>
    </xf>
    <xf numFmtId="0" fontId="45" fillId="0" borderId="12" xfId="5" applyFont="1" applyBorder="1" applyAlignment="1">
      <alignment horizontal="center" vertical="center"/>
    </xf>
    <xf numFmtId="0" fontId="0" fillId="0" borderId="15" xfId="0" applyBorder="1" applyAlignment="1">
      <alignment horizontal="center" vertical="center"/>
    </xf>
    <xf numFmtId="0" fontId="40" fillId="28" borderId="14" xfId="5" applyFont="1" applyFill="1" applyBorder="1" applyAlignment="1">
      <alignment horizontal="center" vertical="center"/>
    </xf>
    <xf numFmtId="0" fontId="3" fillId="0" borderId="12" xfId="0" applyFont="1" applyBorder="1" applyAlignment="1">
      <alignment horizontal="left" vertical="top" wrapText="1"/>
    </xf>
    <xf numFmtId="0" fontId="45" fillId="28" borderId="12" xfId="5" applyFont="1" applyFill="1" applyBorder="1" applyAlignment="1">
      <alignment horizontal="center" vertical="center"/>
    </xf>
    <xf numFmtId="0" fontId="3" fillId="28" borderId="12" xfId="5" applyFont="1" applyFill="1" applyBorder="1" applyAlignment="1">
      <alignment horizontal="left" vertical="top" wrapText="1"/>
    </xf>
    <xf numFmtId="0" fontId="0" fillId="0" borderId="11" xfId="0" applyBorder="1" applyAlignment="1"/>
    <xf numFmtId="0" fontId="0" fillId="0" borderId="0" xfId="0" applyAlignment="1"/>
    <xf numFmtId="0" fontId="0" fillId="0" borderId="35" xfId="0" applyBorder="1" applyAlignment="1"/>
    <xf numFmtId="0" fontId="0" fillId="0" borderId="17" xfId="0" applyBorder="1" applyAlignment="1"/>
    <xf numFmtId="0" fontId="0" fillId="0" borderId="13" xfId="0" applyBorder="1" applyAlignment="1"/>
    <xf numFmtId="0" fontId="0" fillId="0" borderId="14" xfId="0" applyBorder="1" applyAlignment="1"/>
    <xf numFmtId="0" fontId="0" fillId="0" borderId="3" xfId="0" applyBorder="1" applyAlignment="1"/>
    <xf numFmtId="0" fontId="0" fillId="0" borderId="30" xfId="0" applyBorder="1" applyAlignment="1"/>
  </cellXfs>
  <cellStyles count="118">
    <cellStyle name="20% - Accent1 2" xfId="14" xr:uid="{00000000-0005-0000-0000-00000E000000}"/>
    <cellStyle name="20% - Accent2 2" xfId="15" xr:uid="{00000000-0005-0000-0000-00000F000000}"/>
    <cellStyle name="20% - Accent3 2" xfId="16" xr:uid="{00000000-0005-0000-0000-000010000000}"/>
    <cellStyle name="20% - Accent4 2" xfId="17" xr:uid="{00000000-0005-0000-0000-000011000000}"/>
    <cellStyle name="20% - Accent5 2" xfId="18" xr:uid="{00000000-0005-0000-0000-000012000000}"/>
    <cellStyle name="20% - Accent6 2" xfId="19" xr:uid="{00000000-0005-0000-0000-000013000000}"/>
    <cellStyle name="40% - Accent1 2" xfId="20" xr:uid="{00000000-0005-0000-0000-000014000000}"/>
    <cellStyle name="40% - Accent2 2" xfId="21" xr:uid="{00000000-0005-0000-0000-000015000000}"/>
    <cellStyle name="40% - Accent3 2" xfId="22" xr:uid="{00000000-0005-0000-0000-000016000000}"/>
    <cellStyle name="40% - Accent4 2" xfId="23" xr:uid="{00000000-0005-0000-0000-000017000000}"/>
    <cellStyle name="40% - Accent5 2" xfId="24" xr:uid="{00000000-0005-0000-0000-000018000000}"/>
    <cellStyle name="40% - Accent6 2" xfId="25" xr:uid="{00000000-0005-0000-0000-000019000000}"/>
    <cellStyle name="60% - Accent1 2" xfId="26" xr:uid="{00000000-0005-0000-0000-00001A000000}"/>
    <cellStyle name="60% - Accent2 2" xfId="27" xr:uid="{00000000-0005-0000-0000-00001B000000}"/>
    <cellStyle name="60% - Accent3 2" xfId="28" xr:uid="{00000000-0005-0000-0000-00001C000000}"/>
    <cellStyle name="60% - Accent4 2" xfId="29" xr:uid="{00000000-0005-0000-0000-00001D000000}"/>
    <cellStyle name="60% - Accent5 2" xfId="30" xr:uid="{00000000-0005-0000-0000-00001E000000}"/>
    <cellStyle name="60% - Accent6 2" xfId="31" xr:uid="{00000000-0005-0000-0000-00001F000000}"/>
    <cellStyle name="Accent1 2" xfId="32" xr:uid="{00000000-0005-0000-0000-000020000000}"/>
    <cellStyle name="Accent2 2" xfId="33" xr:uid="{00000000-0005-0000-0000-000021000000}"/>
    <cellStyle name="Accent3 2" xfId="34" xr:uid="{00000000-0005-0000-0000-000022000000}"/>
    <cellStyle name="Accent4 2" xfId="35" xr:uid="{00000000-0005-0000-0000-000023000000}"/>
    <cellStyle name="Accent5 2" xfId="36" xr:uid="{00000000-0005-0000-0000-000024000000}"/>
    <cellStyle name="Accent6 2" xfId="37" xr:uid="{00000000-0005-0000-0000-000025000000}"/>
    <cellStyle name="Bad 2" xfId="38" xr:uid="{00000000-0005-0000-0000-000026000000}"/>
    <cellStyle name="Bison" xfId="39" xr:uid="{00000000-0005-0000-0000-000027000000}"/>
    <cellStyle name="Calculation 2" xfId="40" xr:uid="{00000000-0005-0000-0000-000028000000}"/>
    <cellStyle name="Check Cell 2" xfId="41" xr:uid="{00000000-0005-0000-0000-000029000000}"/>
    <cellStyle name="Comma" xfId="117" builtinId="3"/>
    <cellStyle name="Comma 2" xfId="42" xr:uid="{00000000-0005-0000-0000-00002A000000}"/>
    <cellStyle name="Comma 2 2" xfId="43" xr:uid="{00000000-0005-0000-0000-00002B000000}"/>
    <cellStyle name="Comma 2 3" xfId="80" xr:uid="{00000000-0005-0000-0000-000050000000}"/>
    <cellStyle name="Comma 2 4" xfId="81" xr:uid="{00000000-0005-0000-0000-000051000000}"/>
    <cellStyle name="Comma 3" xfId="44" xr:uid="{00000000-0005-0000-0000-00002C000000}"/>
    <cellStyle name="Comma 4" xfId="45" xr:uid="{00000000-0005-0000-0000-00002D000000}"/>
    <cellStyle name="Comma 5" xfId="46" xr:uid="{00000000-0005-0000-0000-00002E000000}"/>
    <cellStyle name="Comma 6" xfId="103" xr:uid="{00000000-0005-0000-0000-000067000000}"/>
    <cellStyle name="Comma0" xfId="47" xr:uid="{00000000-0005-0000-0000-00002F000000}"/>
    <cellStyle name="Comma0 2" xfId="48" xr:uid="{00000000-0005-0000-0000-000030000000}"/>
    <cellStyle name="Currency 2" xfId="6" xr:uid="{00000000-0005-0000-0000-000006000000}"/>
    <cellStyle name="Currency 2 2" xfId="49" xr:uid="{00000000-0005-0000-0000-000031000000}"/>
    <cellStyle name="Currency 2 3" xfId="11" xr:uid="{00000000-0005-0000-0000-00000B000000}"/>
    <cellStyle name="Currency 3" xfId="50" xr:uid="{00000000-0005-0000-0000-000032000000}"/>
    <cellStyle name="Currency 4" xfId="51" xr:uid="{00000000-0005-0000-0000-000033000000}"/>
    <cellStyle name="Currency 5" xfId="52" xr:uid="{00000000-0005-0000-0000-000034000000}"/>
    <cellStyle name="Currency 6" xfId="99" xr:uid="{00000000-0005-0000-0000-000063000000}"/>
    <cellStyle name="Currency 7" xfId="108" xr:uid="{00000000-0005-0000-0000-00006C000000}"/>
    <cellStyle name="Currency 8" xfId="104" xr:uid="{00000000-0005-0000-0000-000068000000}"/>
    <cellStyle name="Currency0" xfId="53" xr:uid="{00000000-0005-0000-0000-000035000000}"/>
    <cellStyle name="Currency0 2" xfId="54" xr:uid="{00000000-0005-0000-0000-000036000000}"/>
    <cellStyle name="Date" xfId="55" xr:uid="{00000000-0005-0000-0000-000037000000}"/>
    <cellStyle name="Date 2" xfId="56" xr:uid="{00000000-0005-0000-0000-000038000000}"/>
    <cellStyle name="Explanatory Text 2" xfId="57" xr:uid="{00000000-0005-0000-0000-000039000000}"/>
    <cellStyle name="Fixed" xfId="58" xr:uid="{00000000-0005-0000-0000-00003A000000}"/>
    <cellStyle name="Fixed 2" xfId="59" xr:uid="{00000000-0005-0000-0000-00003B000000}"/>
    <cellStyle name="Good 2" xfId="60" xr:uid="{00000000-0005-0000-0000-00003C000000}"/>
    <cellStyle name="Heading 1 2" xfId="61" xr:uid="{00000000-0005-0000-0000-00003D000000}"/>
    <cellStyle name="Heading 2 2" xfId="62" xr:uid="{00000000-0005-0000-0000-00003E000000}"/>
    <cellStyle name="Heading 3 2" xfId="63" xr:uid="{00000000-0005-0000-0000-00003F000000}"/>
    <cellStyle name="Heading 4 2" xfId="64" xr:uid="{00000000-0005-0000-0000-000040000000}"/>
    <cellStyle name="Hyperlink 2" xfId="65" xr:uid="{00000000-0005-0000-0000-000041000000}"/>
    <cellStyle name="Hyperlink 3" xfId="82" xr:uid="{00000000-0005-0000-0000-000052000000}"/>
    <cellStyle name="Hyperlink 4" xfId="83" xr:uid="{00000000-0005-0000-0000-000053000000}"/>
    <cellStyle name="Input 2" xfId="66" xr:uid="{00000000-0005-0000-0000-000042000000}"/>
    <cellStyle name="Linked Cell 2" xfId="67" xr:uid="{00000000-0005-0000-0000-000043000000}"/>
    <cellStyle name="Mike's" xfId="1" xr:uid="{00000000-0005-0000-0000-000001000000}"/>
    <cellStyle name="Mike's 2" xfId="84" xr:uid="{00000000-0005-0000-0000-000054000000}"/>
    <cellStyle name="mike's 3" xfId="9" xr:uid="{00000000-0005-0000-0000-000009000000}"/>
    <cellStyle name="mike's 4" xfId="100" xr:uid="{00000000-0005-0000-0000-000064000000}"/>
    <cellStyle name="mike's 5" xfId="114" xr:uid="{00000000-0005-0000-0000-000072000000}"/>
    <cellStyle name="mike's 6" xfId="115" xr:uid="{00000000-0005-0000-0000-000073000000}"/>
    <cellStyle name="mike's 7" xfId="113" xr:uid="{00000000-0005-0000-0000-000071000000}"/>
    <cellStyle name="Month" xfId="85" xr:uid="{00000000-0005-0000-0000-000055000000}"/>
    <cellStyle name="Neutral 2" xfId="68" xr:uid="{00000000-0005-0000-0000-000044000000}"/>
    <cellStyle name="Normal" xfId="0" builtinId="0"/>
    <cellStyle name="Normal 10" xfId="86" xr:uid="{00000000-0005-0000-0000-000056000000}"/>
    <cellStyle name="Normal 11" xfId="102" xr:uid="{00000000-0005-0000-0000-000066000000}"/>
    <cellStyle name="Normal 12" xfId="105" xr:uid="{00000000-0005-0000-0000-000069000000}"/>
    <cellStyle name="Normal 13" xfId="109" xr:uid="{00000000-0005-0000-0000-00006D000000}"/>
    <cellStyle name="Normal 14" xfId="8" xr:uid="{00000000-0005-0000-0000-000008000000}"/>
    <cellStyle name="Normal 2" xfId="5" xr:uid="{00000000-0005-0000-0000-000005000000}"/>
    <cellStyle name="Normal 2 2" xfId="79" xr:uid="{00000000-0005-0000-0000-00004F000000}"/>
    <cellStyle name="Normal 2 3" xfId="7" xr:uid="{00000000-0005-0000-0000-000007000000}"/>
    <cellStyle name="Normal 2 3 2" xfId="107" xr:uid="{00000000-0005-0000-0000-00006B000000}"/>
    <cellStyle name="Normal 2 3 3" xfId="110" xr:uid="{00000000-0005-0000-0000-00006E000000}"/>
    <cellStyle name="Normal 2 3 4" xfId="87" xr:uid="{00000000-0005-0000-0000-000057000000}"/>
    <cellStyle name="Normal 2 4" xfId="98" xr:uid="{00000000-0005-0000-0000-000062000000}"/>
    <cellStyle name="Normal 2 5" xfId="111" xr:uid="{00000000-0005-0000-0000-00006F000000}"/>
    <cellStyle name="Normal 2 6" xfId="10" xr:uid="{00000000-0005-0000-0000-00000A000000}"/>
    <cellStyle name="Normal 3" xfId="12" xr:uid="{00000000-0005-0000-0000-00000C000000}"/>
    <cellStyle name="Normal 3 2" xfId="88" xr:uid="{00000000-0005-0000-0000-000058000000}"/>
    <cellStyle name="Normal 3 2 2" xfId="89" xr:uid="{00000000-0005-0000-0000-000059000000}"/>
    <cellStyle name="Normal 3 3" xfId="106" xr:uid="{00000000-0005-0000-0000-00006A000000}"/>
    <cellStyle name="Normal 3 4" xfId="112" xr:uid="{00000000-0005-0000-0000-000070000000}"/>
    <cellStyle name="Normal 4" xfId="69" xr:uid="{00000000-0005-0000-0000-000045000000}"/>
    <cellStyle name="Normal 4 2" xfId="90" xr:uid="{00000000-0005-0000-0000-00005A000000}"/>
    <cellStyle name="Normal 4 3" xfId="91" xr:uid="{00000000-0005-0000-0000-00005B000000}"/>
    <cellStyle name="Normal 5" xfId="92" xr:uid="{00000000-0005-0000-0000-00005C000000}"/>
    <cellStyle name="Normal 6" xfId="93" xr:uid="{00000000-0005-0000-0000-00005D000000}"/>
    <cellStyle name="Normal 6 2" xfId="94" xr:uid="{00000000-0005-0000-0000-00005E000000}"/>
    <cellStyle name="Normal 7" xfId="95" xr:uid="{00000000-0005-0000-0000-00005F000000}"/>
    <cellStyle name="Normal 8" xfId="96" xr:uid="{00000000-0005-0000-0000-000060000000}"/>
    <cellStyle name="Normal 9" xfId="97" xr:uid="{00000000-0005-0000-0000-000061000000}"/>
    <cellStyle name="Normal_Black09" xfId="2" xr:uid="{00000000-0005-0000-0000-000002000000}"/>
    <cellStyle name="Normal_Brown09" xfId="3" xr:uid="{00000000-0005-0000-0000-000003000000}"/>
    <cellStyle name="Normal_DBrown09" xfId="4" xr:uid="{00000000-0005-0000-0000-000004000000}"/>
    <cellStyle name="Normal_Spec09" xfId="116" xr:uid="{00000000-0005-0000-0000-000074000000}"/>
    <cellStyle name="Note 2" xfId="70" xr:uid="{00000000-0005-0000-0000-000046000000}"/>
    <cellStyle name="Output 2" xfId="71" xr:uid="{00000000-0005-0000-0000-000047000000}"/>
    <cellStyle name="Percent 2" xfId="13" xr:uid="{00000000-0005-0000-0000-00000D000000}"/>
    <cellStyle name="Percent 2 2" xfId="72" xr:uid="{00000000-0005-0000-0000-000048000000}"/>
    <cellStyle name="Percent 3" xfId="73" xr:uid="{00000000-0005-0000-0000-000049000000}"/>
    <cellStyle name="Percent 4" xfId="74" xr:uid="{00000000-0005-0000-0000-00004A000000}"/>
    <cellStyle name="Percent 5" xfId="75" xr:uid="{00000000-0005-0000-0000-00004B000000}"/>
    <cellStyle name="Percent 6" xfId="101" xr:uid="{00000000-0005-0000-0000-000065000000}"/>
    <cellStyle name="Title 2" xfId="76" xr:uid="{00000000-0005-0000-0000-00004C000000}"/>
    <cellStyle name="Total 2" xfId="77" xr:uid="{00000000-0005-0000-0000-00004D000000}"/>
    <cellStyle name="Warning Text 2" xfId="78" xr:uid="{00000000-0005-0000-0000-00004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Acre Distribution</a:t>
            </a:r>
          </a:p>
        </c:rich>
      </c:tx>
      <c:overlay val="0"/>
      <c:spPr>
        <a:noFill/>
        <a:ln>
          <a:noFill/>
          <a:prstDash val="solid"/>
        </a:ln>
      </c:spPr>
    </c:title>
    <c:autoTitleDeleted val="0"/>
    <c:plotArea>
      <c:layout>
        <c:manualLayout>
          <c:layoutTarget val="inner"/>
          <c:xMode val="edge"/>
          <c:yMode val="edge"/>
          <c:x val="0.13125138172222561"/>
          <c:y val="0.1880584868064773"/>
          <c:w val="0.54174729652817299"/>
          <c:h val="0.70159466277128246"/>
        </c:manualLayout>
      </c:layout>
      <c:pieChart>
        <c:varyColors val="1"/>
        <c:ser>
          <c:idx val="0"/>
          <c:order val="0"/>
          <c:spPr>
            <a:ln>
              <a:prstDash val="solid"/>
            </a:ln>
          </c:spPr>
          <c:dPt>
            <c:idx val="0"/>
            <c:bubble3D val="0"/>
            <c:spPr>
              <a:solidFill>
                <a:schemeClr val="accent1"/>
              </a:solidFill>
              <a:ln w="19050">
                <a:solidFill>
                  <a:schemeClr val="lt1"/>
                </a:solidFill>
                <a:prstDash val="solid"/>
              </a:ln>
            </c:spPr>
            <c:extLst>
              <c:ext xmlns:c16="http://schemas.microsoft.com/office/drawing/2014/chart" uri="{C3380CC4-5D6E-409C-BE32-E72D297353CC}">
                <c16:uniqueId val="{00000001-802C-4AF8-970D-13519D87795A}"/>
              </c:ext>
            </c:extLst>
          </c:dPt>
          <c:dPt>
            <c:idx val="1"/>
            <c:bubble3D val="0"/>
            <c:spPr>
              <a:solidFill>
                <a:schemeClr val="accent2"/>
              </a:solidFill>
              <a:ln w="19050">
                <a:solidFill>
                  <a:schemeClr val="lt1"/>
                </a:solidFill>
                <a:prstDash val="solid"/>
              </a:ln>
            </c:spPr>
            <c:extLst>
              <c:ext xmlns:c16="http://schemas.microsoft.com/office/drawing/2014/chart" uri="{C3380CC4-5D6E-409C-BE32-E72D297353CC}">
                <c16:uniqueId val="{00000003-802C-4AF8-970D-13519D87795A}"/>
              </c:ext>
            </c:extLst>
          </c:dPt>
          <c:dPt>
            <c:idx val="2"/>
            <c:bubble3D val="0"/>
            <c:spPr>
              <a:solidFill>
                <a:schemeClr val="accent3"/>
              </a:solidFill>
              <a:ln w="19050">
                <a:solidFill>
                  <a:schemeClr val="lt1"/>
                </a:solidFill>
                <a:prstDash val="solid"/>
              </a:ln>
            </c:spPr>
            <c:extLst>
              <c:ext xmlns:c16="http://schemas.microsoft.com/office/drawing/2014/chart" uri="{C3380CC4-5D6E-409C-BE32-E72D297353CC}">
                <c16:uniqueId val="{00000005-802C-4AF8-970D-13519D87795A}"/>
              </c:ext>
            </c:extLst>
          </c:dPt>
          <c:dPt>
            <c:idx val="3"/>
            <c:bubble3D val="0"/>
            <c:spPr>
              <a:solidFill>
                <a:schemeClr val="accent4"/>
              </a:solidFill>
              <a:ln w="19050">
                <a:solidFill>
                  <a:schemeClr val="lt1"/>
                </a:solidFill>
                <a:prstDash val="solid"/>
              </a:ln>
            </c:spPr>
            <c:extLst>
              <c:ext xmlns:c16="http://schemas.microsoft.com/office/drawing/2014/chart" uri="{C3380CC4-5D6E-409C-BE32-E72D297353CC}">
                <c16:uniqueId val="{00000007-802C-4AF8-970D-13519D87795A}"/>
              </c:ext>
            </c:extLst>
          </c:dPt>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Calculator'!$C$15,'Summary Calculator'!$C$23,'Summary Calculator'!$C$31,'Summary Calculator'!$C$39)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802C-4AF8-970D-13519D87795A}"/>
            </c:ext>
          </c:extLst>
        </c:ser>
        <c:dLbls>
          <c:showLegendKey val="0"/>
          <c:showVal val="0"/>
          <c:showCatName val="0"/>
          <c:showSerName val="0"/>
          <c:showPercent val="0"/>
          <c:showBubbleSize val="0"/>
          <c:showLeaderLines val="1"/>
        </c:dLbls>
        <c:firstSliceAng val="0"/>
      </c:pieChart>
    </c:plotArea>
    <c:legend>
      <c:legendPos val="r"/>
      <c:overlay val="0"/>
      <c:spPr>
        <a:noFill/>
        <a:ln>
          <a:noFill/>
          <a:prstDash val="solid"/>
        </a:ln>
      </c:spPr>
      <c:txPr>
        <a:bodyPr rot="0" spcFirstLastPara="1" vertOverflow="ellipsis" vert="horz" wrap="square" anchor="ctr" anchorCtr="1"/>
        <a:lstStyle/>
        <a:p>
          <a:pPr>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Revenue Distribution</a:t>
            </a:r>
          </a:p>
        </c:rich>
      </c:tx>
      <c:overlay val="0"/>
      <c:spPr>
        <a:noFill/>
        <a:ln>
          <a:noFill/>
          <a:prstDash val="solid"/>
        </a:ln>
      </c:spPr>
    </c:title>
    <c:autoTitleDeleted val="0"/>
    <c:plotArea>
      <c:layout/>
      <c:pieChart>
        <c:varyColors val="1"/>
        <c:ser>
          <c:idx val="0"/>
          <c:order val="0"/>
          <c:spPr>
            <a:ln>
              <a:prstDash val="solid"/>
            </a:ln>
          </c:spPr>
          <c:dPt>
            <c:idx val="0"/>
            <c:bubble3D val="0"/>
            <c:spPr>
              <a:solidFill>
                <a:schemeClr val="accent1"/>
              </a:solidFill>
              <a:ln w="19050">
                <a:solidFill>
                  <a:schemeClr val="lt1"/>
                </a:solidFill>
                <a:prstDash val="solid"/>
              </a:ln>
            </c:spPr>
            <c:extLst>
              <c:ext xmlns:c16="http://schemas.microsoft.com/office/drawing/2014/chart" uri="{C3380CC4-5D6E-409C-BE32-E72D297353CC}">
                <c16:uniqueId val="{00000001-0EED-4040-AD25-889234E2F648}"/>
              </c:ext>
            </c:extLst>
          </c:dPt>
          <c:dPt>
            <c:idx val="1"/>
            <c:bubble3D val="0"/>
            <c:spPr>
              <a:solidFill>
                <a:schemeClr val="accent2"/>
              </a:solidFill>
              <a:ln w="19050">
                <a:solidFill>
                  <a:schemeClr val="lt1"/>
                </a:solidFill>
                <a:prstDash val="solid"/>
              </a:ln>
            </c:spPr>
            <c:extLst>
              <c:ext xmlns:c16="http://schemas.microsoft.com/office/drawing/2014/chart" uri="{C3380CC4-5D6E-409C-BE32-E72D297353CC}">
                <c16:uniqueId val="{00000003-0EED-4040-AD25-889234E2F648}"/>
              </c:ext>
            </c:extLst>
          </c:dPt>
          <c:dPt>
            <c:idx val="2"/>
            <c:bubble3D val="0"/>
            <c:spPr>
              <a:solidFill>
                <a:schemeClr val="accent3"/>
              </a:solidFill>
              <a:ln w="19050">
                <a:solidFill>
                  <a:schemeClr val="lt1"/>
                </a:solidFill>
                <a:prstDash val="solid"/>
              </a:ln>
            </c:spPr>
            <c:extLst>
              <c:ext xmlns:c16="http://schemas.microsoft.com/office/drawing/2014/chart" uri="{C3380CC4-5D6E-409C-BE32-E72D297353CC}">
                <c16:uniqueId val="{00000005-0EED-4040-AD25-889234E2F648}"/>
              </c:ext>
            </c:extLst>
          </c:dPt>
          <c:dPt>
            <c:idx val="3"/>
            <c:bubble3D val="0"/>
            <c:spPr>
              <a:solidFill>
                <a:schemeClr val="accent4"/>
              </a:solidFill>
              <a:ln w="19050">
                <a:solidFill>
                  <a:schemeClr val="lt1"/>
                </a:solidFill>
                <a:prstDash val="solid"/>
              </a:ln>
            </c:spPr>
            <c:extLst>
              <c:ext xmlns:c16="http://schemas.microsoft.com/office/drawing/2014/chart" uri="{C3380CC4-5D6E-409C-BE32-E72D297353CC}">
                <c16:uniqueId val="{00000007-0EED-4040-AD25-889234E2F648}"/>
              </c:ext>
            </c:extLst>
          </c:dPt>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Calculator'!$C$11,'Summary Calculator'!$C$19,'Summary Calculator'!$C$27,'Summary Calculator'!$C$35)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0EED-4040-AD25-889234E2F648}"/>
            </c:ext>
          </c:extLst>
        </c:ser>
        <c:dLbls>
          <c:showLegendKey val="0"/>
          <c:showVal val="0"/>
          <c:showCatName val="0"/>
          <c:showSerName val="0"/>
          <c:showPercent val="0"/>
          <c:showBubbleSize val="0"/>
          <c:showLeaderLines val="1"/>
        </c:dLbls>
        <c:firstSliceAng val="0"/>
      </c:pieChart>
    </c:plotArea>
    <c:legend>
      <c:legendPos val="r"/>
      <c:overlay val="0"/>
      <c:spPr>
        <a:noFill/>
        <a:ln>
          <a:noFill/>
          <a:prstDash val="solid"/>
        </a:ln>
      </c:spPr>
      <c:txPr>
        <a:bodyPr rot="0" spcFirstLastPara="1" vertOverflow="ellipsis" vert="horz" wrap="square" anchor="ctr" anchorCtr="1"/>
        <a:lstStyle/>
        <a:p>
          <a:pPr rtl="0">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rot="0" spcFirstLastPara="1" vertOverflow="ellipsis" vert="horz" wrap="square" anchor="ctr" anchorCtr="1"/>
          <a:lstStyle/>
          <a:p>
            <a:pPr>
              <a:defRPr sz="1400" b="0" i="0" strike="noStrike" kern="1200" spc="0" baseline="0">
                <a:solidFill>
                  <a:schemeClr val="tx1">
                    <a:lumMod val="65000"/>
                    <a:lumOff val="35000"/>
                  </a:schemeClr>
                </a:solidFill>
                <a:latin typeface="+mn-lt"/>
                <a:ea typeface="+mn-ea"/>
                <a:cs typeface="+mn-cs"/>
              </a:defRPr>
            </a:pPr>
            <a:r>
              <a:rPr lang="en-US"/>
              <a:t>Expense Distribution</a:t>
            </a:r>
          </a:p>
        </c:rich>
      </c:tx>
      <c:overlay val="0"/>
      <c:spPr>
        <a:noFill/>
        <a:ln>
          <a:noFill/>
          <a:prstDash val="solid"/>
        </a:ln>
      </c:spPr>
    </c:title>
    <c:autoTitleDeleted val="0"/>
    <c:plotArea>
      <c:layout/>
      <c:pieChart>
        <c:varyColors val="1"/>
        <c:ser>
          <c:idx val="0"/>
          <c:order val="0"/>
          <c:spPr>
            <a:ln>
              <a:prstDash val="solid"/>
            </a:ln>
          </c:spPr>
          <c:dPt>
            <c:idx val="0"/>
            <c:bubble3D val="0"/>
            <c:spPr>
              <a:solidFill>
                <a:schemeClr val="accent1"/>
              </a:solidFill>
              <a:ln w="19050">
                <a:solidFill>
                  <a:schemeClr val="lt1"/>
                </a:solidFill>
                <a:prstDash val="solid"/>
              </a:ln>
            </c:spPr>
            <c:extLst>
              <c:ext xmlns:c16="http://schemas.microsoft.com/office/drawing/2014/chart" uri="{C3380CC4-5D6E-409C-BE32-E72D297353CC}">
                <c16:uniqueId val="{00000001-CFF7-4266-BBF0-B8A0D5182ACA}"/>
              </c:ext>
            </c:extLst>
          </c:dPt>
          <c:dPt>
            <c:idx val="1"/>
            <c:bubble3D val="0"/>
            <c:spPr>
              <a:solidFill>
                <a:schemeClr val="accent2"/>
              </a:solidFill>
              <a:ln w="19050">
                <a:solidFill>
                  <a:schemeClr val="lt1"/>
                </a:solidFill>
                <a:prstDash val="solid"/>
              </a:ln>
            </c:spPr>
            <c:extLst>
              <c:ext xmlns:c16="http://schemas.microsoft.com/office/drawing/2014/chart" uri="{C3380CC4-5D6E-409C-BE32-E72D297353CC}">
                <c16:uniqueId val="{00000003-CFF7-4266-BBF0-B8A0D5182ACA}"/>
              </c:ext>
            </c:extLst>
          </c:dPt>
          <c:dPt>
            <c:idx val="2"/>
            <c:bubble3D val="0"/>
            <c:spPr>
              <a:solidFill>
                <a:schemeClr val="accent3"/>
              </a:solidFill>
              <a:ln w="19050">
                <a:solidFill>
                  <a:schemeClr val="lt1"/>
                </a:solidFill>
                <a:prstDash val="solid"/>
              </a:ln>
            </c:spPr>
            <c:extLst>
              <c:ext xmlns:c16="http://schemas.microsoft.com/office/drawing/2014/chart" uri="{C3380CC4-5D6E-409C-BE32-E72D297353CC}">
                <c16:uniqueId val="{00000005-CFF7-4266-BBF0-B8A0D5182ACA}"/>
              </c:ext>
            </c:extLst>
          </c:dPt>
          <c:dPt>
            <c:idx val="3"/>
            <c:bubble3D val="0"/>
            <c:spPr>
              <a:solidFill>
                <a:schemeClr val="accent4"/>
              </a:solidFill>
              <a:ln w="19050">
                <a:solidFill>
                  <a:schemeClr val="lt1"/>
                </a:solidFill>
                <a:prstDash val="solid"/>
              </a:ln>
            </c:spPr>
            <c:extLst>
              <c:ext xmlns:c16="http://schemas.microsoft.com/office/drawing/2014/chart" uri="{C3380CC4-5D6E-409C-BE32-E72D297353CC}">
                <c16:uniqueId val="{00000007-CFF7-4266-BBF0-B8A0D5182ACA}"/>
              </c:ext>
            </c:extLst>
          </c:dPt>
          <c:dLbls>
            <c:spPr>
              <a:noFill/>
              <a:ln>
                <a:noFill/>
                <a:prstDash val="solid"/>
              </a:ln>
            </c:spPr>
            <c:txPr>
              <a:bodyPr rot="0" spcFirstLastPara="1" vertOverflow="ellipsis" vert="horz" wrap="square" lIns="38100" tIns="19050" rIns="38100" bIns="19050" anchor="ctr" anchorCtr="1">
                <a:spAutoFit/>
              </a:bodyPr>
              <a:lstStyle/>
              <a:p>
                <a:pPr>
                  <a:defRPr sz="900" b="0" i="0"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('Summary Calculator'!$B$9,'Summary Calculator'!$B$17,'Summary Calculator'!$B$25,'Summary Calculator'!$B$33)</c:f>
              <c:strCache>
                <c:ptCount val="4"/>
                <c:pt idx="0">
                  <c:v>Coarse Grains</c:v>
                </c:pt>
                <c:pt idx="1">
                  <c:v>Oilseeds</c:v>
                </c:pt>
                <c:pt idx="2">
                  <c:v>Pulses</c:v>
                </c:pt>
                <c:pt idx="3">
                  <c:v>Specialty Crops</c:v>
                </c:pt>
              </c:strCache>
            </c:strRef>
          </c:cat>
          <c:val>
            <c:numRef>
              <c:f>('Summary Calculator'!$C$14,'Summary Calculator'!$C$22,'Summary Calculator'!$C$30,'Summary Calculator'!$C$38)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8-CFF7-4266-BBF0-B8A0D5182ACA}"/>
            </c:ext>
          </c:extLst>
        </c:ser>
        <c:dLbls>
          <c:dLblPos val="bestFit"/>
          <c:showLegendKey val="0"/>
          <c:showVal val="1"/>
          <c:showCatName val="0"/>
          <c:showSerName val="0"/>
          <c:showPercent val="0"/>
          <c:showBubbleSize val="0"/>
          <c:showLeaderLines val="1"/>
        </c:dLbls>
        <c:firstSliceAng val="0"/>
      </c:pieChart>
    </c:plotArea>
    <c:legend>
      <c:legendPos val="r"/>
      <c:overlay val="0"/>
      <c:spPr>
        <a:noFill/>
        <a:ln>
          <a:noFill/>
          <a:prstDash val="solid"/>
        </a:ln>
      </c:spPr>
      <c:txPr>
        <a:bodyPr rot="0" spcFirstLastPara="1" vertOverflow="ellipsis" vert="horz" wrap="square" anchor="ctr" anchorCtr="1"/>
        <a:lstStyle/>
        <a:p>
          <a:pPr rtl="0">
            <a:defRPr sz="900" b="0" i="0"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1"/>
  </c:chart>
  <c:spPr>
    <a:solidFill>
      <a:schemeClr val="bg1"/>
    </a:solidFill>
    <a:ln w="9525" cap="flat" cmpd="sng" algn="ctr">
      <a:solidFill>
        <a:schemeClr val="tx1">
          <a:lumMod val="15000"/>
          <a:lumOff val="85000"/>
        </a:schemeClr>
      </a:solidFill>
      <a:prstDash val="solid"/>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19049</xdr:colOff>
      <xdr:row>1</xdr:row>
      <xdr:rowOff>49092</xdr:rowOff>
    </xdr:from>
    <xdr:to>
      <xdr:col>4</xdr:col>
      <xdr:colOff>379607</xdr:colOff>
      <xdr:row>4</xdr:row>
      <xdr:rowOff>47624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a:xfrm>
          <a:off x="628649" y="211017"/>
          <a:ext cx="2189358" cy="484307"/>
        </a:xfrm>
        <a:prstGeom prst="rect">
          <a:avLst/>
        </a:prstGeom>
        <a:ln>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420180</xdr:colOff>
      <xdr:row>59</xdr:row>
      <xdr:rowOff>67995</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609600" y="161925"/>
          <a:ext cx="7735380" cy="9459645"/>
        </a:xfrm>
        <a:prstGeom prst="rect">
          <a:avLst/>
        </a:prstGeom>
        <a:ln>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156575</xdr:colOff>
      <xdr:row>51</xdr:row>
      <xdr:rowOff>81479</xdr:rowOff>
    </xdr:from>
    <xdr:to>
      <xdr:col>4</xdr:col>
      <xdr:colOff>402796</xdr:colOff>
      <xdr:row>72</xdr:row>
      <xdr:rowOff>76599</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455278</xdr:colOff>
      <xdr:row>51</xdr:row>
      <xdr:rowOff>74114</xdr:rowOff>
    </xdr:from>
    <xdr:to>
      <xdr:col>10</xdr:col>
      <xdr:colOff>225959</xdr:colOff>
      <xdr:row>72</xdr:row>
      <xdr:rowOff>24408</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284370</xdr:colOff>
      <xdr:row>51</xdr:row>
      <xdr:rowOff>72761</xdr:rowOff>
    </xdr:from>
    <xdr:to>
      <xdr:col>16</xdr:col>
      <xdr:colOff>425516</xdr:colOff>
      <xdr:row>71</xdr:row>
      <xdr:rowOff>74602</xdr:rowOff>
    </xdr:to>
    <xdr:graphicFrame macro="">
      <xdr:nvGraphicFramePr>
        <xdr:cNvPr id="4" name="Chart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B1:K26"/>
  <sheetViews>
    <sheetView showGridLines="0" tabSelected="1" workbookViewId="0">
      <selection activeCell="I3" sqref="I3"/>
    </sheetView>
  </sheetViews>
  <sheetFormatPr defaultRowHeight="18" customHeight="1"/>
  <cols>
    <col min="11" max="11" width="10" customWidth="1"/>
  </cols>
  <sheetData>
    <row r="1" spans="2:11"/>
    <row r="2" spans="2:11">
      <c r="I2" t="s">
        <v>0</v>
      </c>
    </row>
    <row r="3" spans="2:11"/>
    <row r="4" spans="2:11"/>
    <row r="5" spans="2:11" ht="13.5" customHeight="1" thickBot="1"/>
    <row r="6" spans="2:11" ht="18.75" customHeight="1" thickTop="1">
      <c r="B6" s="647" t="s">
        <v>1</v>
      </c>
      <c r="C6" s="657"/>
      <c r="D6" s="657"/>
      <c r="E6" s="657"/>
      <c r="F6" s="657"/>
      <c r="G6" s="657"/>
      <c r="H6" s="657"/>
      <c r="I6" s="657"/>
      <c r="J6" s="657"/>
      <c r="K6" s="1"/>
    </row>
    <row r="7" spans="2:11" ht="18" customHeight="1">
      <c r="B7" s="646" t="s">
        <v>2</v>
      </c>
      <c r="C7" s="658"/>
      <c r="D7" s="658"/>
      <c r="E7" s="658"/>
      <c r="F7" s="658"/>
      <c r="G7" s="658"/>
      <c r="H7" s="658"/>
      <c r="I7" s="658"/>
      <c r="J7" s="658"/>
      <c r="K7" s="2"/>
    </row>
    <row r="8" spans="2:11" ht="18" customHeight="1">
      <c r="B8" s="351" t="s">
        <v>3</v>
      </c>
      <c r="C8" s="3"/>
      <c r="D8" s="3"/>
      <c r="K8" s="2"/>
    </row>
    <row r="9" spans="2:11" ht="18" customHeight="1">
      <c r="B9" s="351" t="s">
        <v>4</v>
      </c>
      <c r="C9" s="3"/>
      <c r="D9" s="3"/>
      <c r="K9" s="2"/>
    </row>
    <row r="10" spans="2:11">
      <c r="B10" s="4"/>
      <c r="D10" s="5"/>
      <c r="K10" s="2"/>
    </row>
    <row r="11" spans="2:11" ht="18" customHeight="1">
      <c r="B11" s="352" t="s">
        <v>5</v>
      </c>
      <c r="C11" s="6"/>
      <c r="D11" s="6"/>
      <c r="E11" s="6"/>
      <c r="F11" s="6"/>
      <c r="G11" s="6"/>
      <c r="H11" s="6"/>
      <c r="I11" s="6"/>
      <c r="J11" s="6"/>
      <c r="K11" s="7"/>
    </row>
    <row r="12" spans="2:11" ht="18" customHeight="1">
      <c r="B12" s="353" t="s">
        <v>6</v>
      </c>
      <c r="C12" s="6"/>
      <c r="D12" s="6"/>
      <c r="E12" s="6"/>
      <c r="F12" s="6"/>
      <c r="G12" s="6"/>
      <c r="H12" s="6"/>
      <c r="I12" s="6"/>
      <c r="J12" s="6"/>
      <c r="K12" s="7"/>
    </row>
    <row r="13" spans="2:11" ht="18" customHeight="1">
      <c r="B13" s="353" t="s">
        <v>7</v>
      </c>
      <c r="C13" s="6"/>
      <c r="D13" s="6"/>
      <c r="E13" s="6"/>
      <c r="F13" s="6"/>
      <c r="G13" s="6"/>
      <c r="H13" s="6"/>
      <c r="I13" s="6"/>
      <c r="J13" s="6"/>
      <c r="K13" s="7"/>
    </row>
    <row r="14" spans="2:11" ht="18" customHeight="1">
      <c r="B14" s="353" t="s">
        <v>8</v>
      </c>
      <c r="C14" s="6"/>
      <c r="D14" s="6"/>
      <c r="E14" s="6"/>
      <c r="F14" s="6"/>
      <c r="G14" s="6"/>
      <c r="H14" s="6"/>
      <c r="I14" s="6"/>
      <c r="J14" s="6"/>
      <c r="K14" s="7"/>
    </row>
    <row r="15" spans="2:11" ht="18" customHeight="1">
      <c r="B15" s="353" t="s">
        <v>9</v>
      </c>
      <c r="C15" s="6"/>
      <c r="D15" s="6"/>
      <c r="E15" s="6"/>
      <c r="F15" s="6"/>
      <c r="G15" s="6"/>
      <c r="H15" s="6"/>
      <c r="I15" s="6"/>
      <c r="J15" s="6"/>
      <c r="K15" s="7"/>
    </row>
    <row r="16" spans="2:11" ht="18" customHeight="1">
      <c r="B16" s="353" t="s">
        <v>10</v>
      </c>
      <c r="C16" s="6"/>
      <c r="D16" s="6"/>
      <c r="E16" s="6"/>
      <c r="F16" s="6"/>
      <c r="G16" s="6"/>
      <c r="H16" s="6"/>
      <c r="I16" s="6"/>
      <c r="J16" s="6"/>
      <c r="K16" s="7"/>
    </row>
    <row r="17" spans="2:11" ht="18" customHeight="1">
      <c r="B17" s="353" t="s">
        <v>11</v>
      </c>
      <c r="C17" s="6"/>
      <c r="D17" s="6"/>
      <c r="E17" s="6"/>
      <c r="F17" s="6"/>
      <c r="G17" s="6"/>
      <c r="H17" s="6"/>
      <c r="I17" s="6"/>
      <c r="J17" s="6"/>
      <c r="K17" s="7"/>
    </row>
    <row r="18" spans="2:11" ht="18" customHeight="1">
      <c r="B18" s="353" t="s">
        <v>12</v>
      </c>
      <c r="C18" s="6"/>
      <c r="D18" s="6"/>
      <c r="E18" s="6"/>
      <c r="F18" s="6"/>
      <c r="G18" s="6"/>
      <c r="H18" s="6"/>
      <c r="I18" s="6"/>
      <c r="J18" s="6"/>
      <c r="K18" s="7"/>
    </row>
    <row r="19" spans="2:11">
      <c r="B19" s="8"/>
      <c r="C19" s="6"/>
      <c r="D19" s="6"/>
      <c r="E19" s="6"/>
      <c r="F19" s="6"/>
      <c r="G19" s="6"/>
      <c r="H19" s="6"/>
      <c r="I19" s="6"/>
      <c r="J19" s="6"/>
      <c r="K19" s="7"/>
    </row>
    <row r="20" spans="2:11" ht="18" customHeight="1">
      <c r="B20" s="352" t="s">
        <v>13</v>
      </c>
      <c r="C20" s="6"/>
      <c r="D20" s="6"/>
      <c r="E20" s="6"/>
      <c r="F20" s="6"/>
      <c r="G20" s="6"/>
      <c r="H20" s="6"/>
      <c r="I20" s="6"/>
      <c r="J20" s="6"/>
      <c r="K20" s="7"/>
    </row>
    <row r="21" spans="2:11" ht="18" customHeight="1">
      <c r="B21" s="353" t="s">
        <v>14</v>
      </c>
      <c r="C21" s="6"/>
      <c r="D21" s="6"/>
      <c r="E21" s="6"/>
      <c r="F21" s="6"/>
      <c r="G21" s="6"/>
      <c r="H21" s="6"/>
      <c r="I21" s="6"/>
      <c r="J21" s="6"/>
      <c r="K21" s="7"/>
    </row>
    <row r="22" spans="2:11" ht="18" customHeight="1">
      <c r="B22" s="353" t="s">
        <v>15</v>
      </c>
      <c r="C22" s="6"/>
      <c r="D22" s="6"/>
      <c r="E22" s="6"/>
      <c r="F22" s="6"/>
      <c r="G22" s="6"/>
      <c r="H22" s="6"/>
      <c r="I22" s="6"/>
      <c r="J22" s="6"/>
      <c r="K22" s="7"/>
    </row>
    <row r="23" spans="2:11" ht="18" customHeight="1">
      <c r="B23" s="353" t="s">
        <v>16</v>
      </c>
      <c r="C23" s="6"/>
      <c r="D23" s="6"/>
      <c r="E23" s="6"/>
      <c r="F23" s="6"/>
      <c r="G23" s="6"/>
      <c r="H23" s="6"/>
      <c r="I23" s="6"/>
      <c r="J23" s="6"/>
      <c r="K23" s="7"/>
    </row>
    <row r="24" spans="2:11" ht="13.5" customHeight="1" thickBot="1">
      <c r="B24" s="9"/>
      <c r="C24" s="10"/>
      <c r="D24" s="10"/>
      <c r="E24" s="10"/>
      <c r="F24" s="10"/>
      <c r="G24" s="10"/>
      <c r="H24" s="10"/>
      <c r="I24" s="10"/>
      <c r="J24" s="10"/>
      <c r="K24" s="11"/>
    </row>
    <row r="25" spans="2:11" ht="13.5" customHeight="1" thickTop="1">
      <c r="B25" s="12"/>
      <c r="C25" s="12"/>
      <c r="D25" s="12"/>
      <c r="E25" s="12"/>
      <c r="F25" s="12"/>
      <c r="G25" s="12"/>
      <c r="H25" s="12"/>
      <c r="I25" s="12"/>
      <c r="J25" s="12"/>
      <c r="K25" s="12"/>
    </row>
    <row r="26" spans="2:11">
      <c r="B26" s="12"/>
      <c r="C26" s="12"/>
      <c r="D26" s="12"/>
      <c r="E26" s="12"/>
      <c r="F26" s="12"/>
      <c r="G26" s="12"/>
      <c r="H26" s="12"/>
      <c r="I26" s="12"/>
      <c r="J26" s="12"/>
      <c r="K26" s="12"/>
    </row>
  </sheetData>
  <mergeCells count="2">
    <mergeCell ref="B7:J7"/>
    <mergeCell ref="B6:J6"/>
  </mergeCells>
  <pageMargins left="0.75" right="0.75" top="1" bottom="1" header="0.5" footer="0.5"/>
  <pageSetup scale="82"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63"/>
  <sheetViews>
    <sheetView showGridLines="0" topLeftCell="A29" workbookViewId="0">
      <selection activeCell="E3" sqref="E3:E58"/>
    </sheetView>
  </sheetViews>
  <sheetFormatPr defaultRowHeight="18" customHeight="1"/>
  <cols>
    <col min="1" max="1" width="55.7109375" customWidth="1"/>
    <col min="2" max="2" width="13.85546875" bestFit="1" customWidth="1"/>
    <col min="3" max="3" width="11.42578125" customWidth="1"/>
    <col min="4" max="4" width="13.85546875" bestFit="1" customWidth="1"/>
    <col min="5" max="5" width="49.7109375" customWidth="1"/>
    <col min="8" max="9" width="13.42578125" customWidth="1"/>
  </cols>
  <sheetData>
    <row r="1" spans="1:9" ht="18" customHeight="1">
      <c r="A1" s="377" t="s">
        <v>167</v>
      </c>
      <c r="B1" s="16"/>
      <c r="C1" s="16"/>
      <c r="D1" s="16"/>
      <c r="E1" s="17"/>
    </row>
    <row r="2" spans="1:9" ht="18" customHeight="1" thickBot="1">
      <c r="A2" s="18"/>
      <c r="B2" s="18"/>
      <c r="C2" s="378" t="s">
        <v>96</v>
      </c>
      <c r="D2" s="18"/>
      <c r="E2" s="378" t="s">
        <v>97</v>
      </c>
    </row>
    <row r="3" spans="1:9" ht="18" customHeight="1" thickBot="1">
      <c r="A3" s="181" t="s">
        <v>98</v>
      </c>
      <c r="B3" s="182"/>
      <c r="C3" s="651" t="s">
        <v>168</v>
      </c>
      <c r="D3" s="661"/>
      <c r="E3" s="648" t="s">
        <v>169</v>
      </c>
    </row>
    <row r="4" spans="1:9" ht="18" customHeight="1" thickBot="1">
      <c r="A4" s="19"/>
      <c r="B4" s="180" t="s">
        <v>101</v>
      </c>
      <c r="C4" s="653" t="s">
        <v>102</v>
      </c>
      <c r="D4" s="663"/>
      <c r="E4" s="659"/>
      <c r="H4" s="652" t="s">
        <v>103</v>
      </c>
      <c r="I4" s="664"/>
    </row>
    <row r="5" spans="1:9" ht="18" customHeight="1" thickBot="1">
      <c r="A5" s="23" t="s">
        <v>104</v>
      </c>
      <c r="B5" s="166"/>
      <c r="C5" s="140" t="s">
        <v>105</v>
      </c>
      <c r="D5" s="141" t="s">
        <v>106</v>
      </c>
      <c r="E5" s="659"/>
      <c r="H5" s="40" t="s">
        <v>105</v>
      </c>
      <c r="I5" s="41" t="s">
        <v>106</v>
      </c>
    </row>
    <row r="6" spans="1:9" ht="18" customHeight="1">
      <c r="A6" s="123" t="s">
        <v>108</v>
      </c>
      <c r="B6" s="243"/>
      <c r="C6" s="215"/>
      <c r="D6" s="231"/>
      <c r="E6" s="659"/>
      <c r="H6" s="227"/>
      <c r="I6" s="227"/>
    </row>
    <row r="7" spans="1:9" ht="18" customHeight="1">
      <c r="A7" s="107" t="s">
        <v>109</v>
      </c>
      <c r="B7" s="244"/>
      <c r="C7" s="442">
        <v>40.896071999999997</v>
      </c>
      <c r="D7" s="495">
        <v>57.589425826415102</v>
      </c>
      <c r="E7" s="659"/>
      <c r="F7" s="29"/>
      <c r="H7" s="382">
        <v>26.09667819168661</v>
      </c>
      <c r="I7" s="382">
        <v>43.812675702841432</v>
      </c>
    </row>
    <row r="8" spans="1:9" ht="18" customHeight="1" thickBot="1">
      <c r="A8" s="107" t="s">
        <v>110</v>
      </c>
      <c r="B8" s="245"/>
      <c r="C8" s="494">
        <v>7.8357464257202993</v>
      </c>
      <c r="D8" s="483">
        <v>7.8357464257202993</v>
      </c>
      <c r="E8" s="659"/>
      <c r="F8" s="29"/>
      <c r="H8" s="406">
        <f>C8</f>
        <v>7.8357464257202993</v>
      </c>
      <c r="I8" s="406">
        <f>D8</f>
        <v>7.8357464257202993</v>
      </c>
    </row>
    <row r="9" spans="1:9" ht="18" customHeight="1" thickBot="1">
      <c r="A9" s="105" t="s">
        <v>111</v>
      </c>
      <c r="B9" s="496">
        <f>ROUND((B8*B7),2)</f>
        <v>0</v>
      </c>
      <c r="C9" s="484">
        <f>ROUND((C8*C7),2)</f>
        <v>320.45</v>
      </c>
      <c r="D9" s="486">
        <f>ROUND((D8*D7),2)</f>
        <v>451.26</v>
      </c>
      <c r="E9" s="659"/>
      <c r="F9" s="29"/>
      <c r="H9" s="487">
        <f>ROUND((H8*H7),2)</f>
        <v>204.49</v>
      </c>
      <c r="I9" s="487">
        <f>ROUND((I8*I7),2)</f>
        <v>343.31</v>
      </c>
    </row>
    <row r="10" spans="1:9">
      <c r="A10" s="47"/>
      <c r="B10" s="193"/>
      <c r="C10" s="234"/>
      <c r="D10" s="246"/>
      <c r="E10" s="659"/>
      <c r="F10" s="29"/>
      <c r="H10" s="291"/>
      <c r="I10" s="291"/>
    </row>
    <row r="11" spans="1:9" ht="18" customHeight="1">
      <c r="A11" s="106" t="s">
        <v>112</v>
      </c>
      <c r="B11" s="193"/>
      <c r="C11" s="194"/>
      <c r="D11" s="247"/>
      <c r="E11" s="659"/>
      <c r="F11" s="29"/>
      <c r="H11" s="291"/>
      <c r="I11" s="291"/>
    </row>
    <row r="12" spans="1:9" ht="18" customHeight="1">
      <c r="A12" s="106" t="s">
        <v>113</v>
      </c>
      <c r="B12" s="193"/>
      <c r="C12" s="194"/>
      <c r="D12" s="247"/>
      <c r="E12" s="659"/>
      <c r="F12" s="29"/>
      <c r="H12" s="291"/>
      <c r="I12" s="291"/>
    </row>
    <row r="13" spans="1:9" ht="18" customHeight="1">
      <c r="A13" s="107" t="s">
        <v>114</v>
      </c>
      <c r="B13" s="198"/>
      <c r="C13" s="403">
        <v>22.42</v>
      </c>
      <c r="D13" s="405">
        <v>24.544</v>
      </c>
      <c r="E13" s="659"/>
      <c r="F13" s="29"/>
      <c r="H13" s="406">
        <f>C13</f>
        <v>22.42</v>
      </c>
      <c r="I13" s="406">
        <f>D13</f>
        <v>24.544</v>
      </c>
    </row>
    <row r="14" spans="1:9" ht="18" customHeight="1">
      <c r="A14" s="107" t="s">
        <v>115</v>
      </c>
      <c r="B14" s="198"/>
      <c r="C14" s="403">
        <v>7.0681625404831676</v>
      </c>
      <c r="D14" s="405">
        <v>7.7377779390552579</v>
      </c>
      <c r="E14" s="659"/>
      <c r="F14" s="29"/>
      <c r="H14" s="406">
        <f>C14</f>
        <v>7.0681625404831676</v>
      </c>
      <c r="I14" s="406">
        <f>D14</f>
        <v>7.7377779390552579</v>
      </c>
    </row>
    <row r="15" spans="1:9" ht="18" customHeight="1">
      <c r="A15" s="107" t="s">
        <v>116</v>
      </c>
      <c r="B15" s="198"/>
      <c r="C15" s="488">
        <v>54.850864041663378</v>
      </c>
      <c r="D15" s="490">
        <v>77.773613193403293</v>
      </c>
      <c r="E15" s="659"/>
      <c r="F15" s="29"/>
      <c r="H15" s="406">
        <f>C15</f>
        <v>54.850864041663378</v>
      </c>
      <c r="I15" s="406">
        <f>D15</f>
        <v>77.773613193403293</v>
      </c>
    </row>
    <row r="16" spans="1:9" ht="18" customHeight="1">
      <c r="A16" s="107" t="s">
        <v>117</v>
      </c>
      <c r="B16" s="198"/>
      <c r="C16" s="488">
        <v>25.950271321828961</v>
      </c>
      <c r="D16" s="490">
        <v>35.561482922506357</v>
      </c>
      <c r="E16" s="659"/>
      <c r="F16" s="29"/>
      <c r="H16" s="406">
        <f>C16</f>
        <v>25.950271321828961</v>
      </c>
      <c r="I16" s="406">
        <f>D16</f>
        <v>35.561482922506357</v>
      </c>
    </row>
    <row r="17" spans="1:9" ht="18" customHeight="1">
      <c r="A17" s="107" t="s">
        <v>118</v>
      </c>
      <c r="B17" s="199"/>
      <c r="C17" s="491">
        <v>0</v>
      </c>
      <c r="D17" s="493">
        <v>0</v>
      </c>
      <c r="E17" s="659"/>
      <c r="F17" s="29"/>
      <c r="H17" s="406">
        <f>C17</f>
        <v>0</v>
      </c>
      <c r="I17" s="406">
        <f>D17</f>
        <v>0</v>
      </c>
    </row>
    <row r="18" spans="1:9" ht="18" customHeight="1">
      <c r="A18" s="107" t="s">
        <v>119</v>
      </c>
      <c r="B18" s="198"/>
      <c r="C18" s="403">
        <v>21.72</v>
      </c>
      <c r="D18" s="405">
        <v>21.72</v>
      </c>
      <c r="E18" s="659"/>
      <c r="F18" s="29"/>
      <c r="H18" s="406">
        <f>C18</f>
        <v>21.72</v>
      </c>
      <c r="I18" s="406">
        <f>D18</f>
        <v>21.72</v>
      </c>
    </row>
    <row r="19" spans="1:9" ht="18" customHeight="1">
      <c r="A19" s="107" t="s">
        <v>120</v>
      </c>
      <c r="B19" s="198"/>
      <c r="C19" s="403">
        <v>6.4761904761904772</v>
      </c>
      <c r="D19" s="405">
        <v>6.4761904761904772</v>
      </c>
      <c r="E19" s="659"/>
      <c r="F19" s="29"/>
      <c r="H19" s="406">
        <f>C19</f>
        <v>6.4761904761904772</v>
      </c>
      <c r="I19" s="406">
        <f>D19</f>
        <v>6.4761904761904772</v>
      </c>
    </row>
    <row r="20" spans="1:9" ht="18" customHeight="1">
      <c r="A20" s="107" t="s">
        <v>121</v>
      </c>
      <c r="B20" s="198"/>
      <c r="C20" s="403">
        <v>15.99</v>
      </c>
      <c r="D20" s="405">
        <v>15.99</v>
      </c>
      <c r="E20" s="659"/>
      <c r="F20" s="29"/>
      <c r="H20" s="406">
        <f>C20</f>
        <v>15.99</v>
      </c>
      <c r="I20" s="406">
        <f>D20</f>
        <v>15.99</v>
      </c>
    </row>
    <row r="21" spans="1:9" ht="18" customHeight="1">
      <c r="A21" s="107" t="s">
        <v>122</v>
      </c>
      <c r="B21" s="199"/>
      <c r="C21" s="455">
        <v>16.061797086666669</v>
      </c>
      <c r="D21" s="405">
        <v>20.07724635833333</v>
      </c>
      <c r="E21" s="659"/>
      <c r="F21" s="29"/>
      <c r="H21" s="406">
        <f>C21</f>
        <v>16.061797086666669</v>
      </c>
      <c r="I21" s="406">
        <f>D21</f>
        <v>20.07724635833333</v>
      </c>
    </row>
    <row r="22" spans="1:9" ht="18" customHeight="1">
      <c r="A22" s="107" t="s">
        <v>123</v>
      </c>
      <c r="B22" s="198"/>
      <c r="C22" s="403">
        <v>11.56328841689489</v>
      </c>
      <c r="D22" s="405">
        <v>13.039497446998871</v>
      </c>
      <c r="E22" s="659"/>
      <c r="F22" s="29"/>
      <c r="H22" s="406">
        <f>C22</f>
        <v>11.56328841689489</v>
      </c>
      <c r="I22" s="406">
        <f>D22</f>
        <v>13.039497446998871</v>
      </c>
    </row>
    <row r="23" spans="1:9" ht="18" customHeight="1">
      <c r="A23" s="107" t="s">
        <v>124</v>
      </c>
      <c r="B23" s="198"/>
      <c r="C23" s="403">
        <v>23.5</v>
      </c>
      <c r="D23" s="405">
        <v>23.25</v>
      </c>
      <c r="E23" s="659"/>
      <c r="F23" s="29"/>
      <c r="H23" s="406">
        <f>C23</f>
        <v>23.5</v>
      </c>
      <c r="I23" s="406">
        <f>D23</f>
        <v>23.25</v>
      </c>
    </row>
    <row r="24" spans="1:9" ht="18" customHeight="1">
      <c r="A24" s="107" t="s">
        <v>125</v>
      </c>
      <c r="B24" s="200"/>
      <c r="C24" s="403">
        <v>9.7046449545484901</v>
      </c>
      <c r="D24" s="405">
        <v>10.58061822691055</v>
      </c>
      <c r="E24" s="659"/>
      <c r="F24" s="29"/>
      <c r="H24" s="406">
        <f>C24</f>
        <v>9.7046449545484901</v>
      </c>
      <c r="I24" s="406">
        <f>D24</f>
        <v>10.58061822691055</v>
      </c>
    </row>
    <row r="25" spans="1:9" ht="18" customHeight="1">
      <c r="A25" s="107" t="s">
        <v>126</v>
      </c>
      <c r="B25" s="200"/>
      <c r="C25" s="403">
        <v>14</v>
      </c>
      <c r="D25" s="405">
        <v>14</v>
      </c>
      <c r="E25" s="659"/>
      <c r="F25" s="29"/>
      <c r="H25" s="406">
        <f>C25</f>
        <v>14</v>
      </c>
      <c r="I25" s="406">
        <f>D25</f>
        <v>14</v>
      </c>
    </row>
    <row r="26" spans="1:9" ht="18" customHeight="1">
      <c r="A26" s="107" t="s">
        <v>127</v>
      </c>
      <c r="B26" s="199"/>
      <c r="C26" s="403">
        <v>4.3959741704137434</v>
      </c>
      <c r="D26" s="405">
        <v>5.7688493845177211</v>
      </c>
      <c r="E26" s="659"/>
      <c r="F26" s="29"/>
      <c r="H26" s="406">
        <f>C26</f>
        <v>4.3959741704137434</v>
      </c>
      <c r="I26" s="406">
        <f>D26</f>
        <v>5.7688493845177211</v>
      </c>
    </row>
    <row r="27" spans="1:9" ht="18" customHeight="1" thickBot="1">
      <c r="A27" s="107" t="s">
        <v>128</v>
      </c>
      <c r="B27" s="198"/>
      <c r="C27" s="407">
        <v>8.8494851752623855</v>
      </c>
      <c r="D27" s="409">
        <v>10.470863249227749</v>
      </c>
      <c r="E27" s="659"/>
      <c r="F27" s="29"/>
      <c r="H27" s="406">
        <f>C27</f>
        <v>8.8494851752623855</v>
      </c>
      <c r="I27" s="406">
        <f>D27</f>
        <v>10.470863249227749</v>
      </c>
    </row>
    <row r="28" spans="1:9" ht="18" customHeight="1" thickBot="1">
      <c r="A28" s="105" t="s">
        <v>129</v>
      </c>
      <c r="B28" s="445">
        <f>SUM(B13:B27)</f>
        <v>0</v>
      </c>
      <c r="C28" s="411">
        <f>SUM(C13:C27)</f>
        <v>242.55067818395216</v>
      </c>
      <c r="D28" s="413">
        <f>SUM(D13:D27)</f>
        <v>286.99013919714361</v>
      </c>
      <c r="E28" s="659"/>
      <c r="F28" s="29"/>
      <c r="H28" s="414">
        <f>SUM(H13:H27)</f>
        <v>242.55067818395216</v>
      </c>
      <c r="I28" s="414">
        <f>SUM(I13:I27)</f>
        <v>286.99013919714361</v>
      </c>
    </row>
    <row r="29" spans="1:9">
      <c r="A29" s="47"/>
      <c r="B29" s="193"/>
      <c r="C29" s="205"/>
      <c r="D29" s="247"/>
      <c r="E29" s="659"/>
      <c r="F29" s="29"/>
      <c r="H29" s="291"/>
      <c r="I29" s="291"/>
    </row>
    <row r="30" spans="1:9" ht="18" customHeight="1">
      <c r="A30" s="106" t="s">
        <v>130</v>
      </c>
      <c r="B30" s="193"/>
      <c r="C30" s="205"/>
      <c r="D30" s="247"/>
      <c r="E30" s="659"/>
      <c r="F30" s="29"/>
      <c r="H30" s="291"/>
      <c r="I30" s="291"/>
    </row>
    <row r="31" spans="1:9" ht="18" customHeight="1">
      <c r="A31" s="107" t="s">
        <v>131</v>
      </c>
      <c r="B31" s="206"/>
      <c r="C31" s="458">
        <v>0.74456845619080969</v>
      </c>
      <c r="D31" s="460">
        <v>0.97564142535347476</v>
      </c>
      <c r="E31" s="659"/>
      <c r="F31" s="29"/>
      <c r="H31" s="461">
        <f>C31</f>
        <v>0.74456845619080969</v>
      </c>
      <c r="I31" s="461">
        <f>D31</f>
        <v>0.97564142535347476</v>
      </c>
    </row>
    <row r="32" spans="1:9" ht="18" customHeight="1">
      <c r="A32" s="107" t="s">
        <v>132</v>
      </c>
      <c r="B32" s="207"/>
      <c r="C32" s="462">
        <v>5.076533574707355</v>
      </c>
      <c r="D32" s="464">
        <v>6.6426981881809022</v>
      </c>
      <c r="E32" s="659"/>
      <c r="F32" s="29"/>
      <c r="H32" s="461">
        <f>C32</f>
        <v>5.076533574707355</v>
      </c>
      <c r="I32" s="461">
        <f>D32</f>
        <v>6.6426981881809022</v>
      </c>
    </row>
    <row r="33" spans="1:9" ht="18" customHeight="1">
      <c r="A33" s="107" t="s">
        <v>133</v>
      </c>
      <c r="B33" s="206"/>
      <c r="C33" s="458">
        <v>2.6074747116237811</v>
      </c>
      <c r="D33" s="460">
        <v>3.9864276841171269</v>
      </c>
      <c r="E33" s="659"/>
      <c r="F33" s="29"/>
      <c r="H33" s="461">
        <f>C33</f>
        <v>2.6074747116237811</v>
      </c>
      <c r="I33" s="461">
        <f>D33</f>
        <v>3.9864276841171269</v>
      </c>
    </row>
    <row r="34" spans="1:9" ht="18" customHeight="1">
      <c r="A34" s="107" t="s">
        <v>134</v>
      </c>
      <c r="B34" s="207"/>
      <c r="C34" s="462">
        <v>47.587379254144359</v>
      </c>
      <c r="D34" s="464">
        <v>53.66254718572614</v>
      </c>
      <c r="E34" s="659"/>
      <c r="F34" s="29"/>
      <c r="H34" s="461">
        <f>C34</f>
        <v>47.587379254144359</v>
      </c>
      <c r="I34" s="461">
        <f>D34</f>
        <v>53.66254718572614</v>
      </c>
    </row>
    <row r="35" spans="1:9" ht="18" customHeight="1">
      <c r="A35" s="107" t="s">
        <v>135</v>
      </c>
      <c r="B35" s="206"/>
      <c r="C35" s="458">
        <v>1.45</v>
      </c>
      <c r="D35" s="460">
        <v>1.9</v>
      </c>
      <c r="E35" s="659"/>
      <c r="F35" s="29"/>
      <c r="H35" s="461">
        <f>C35</f>
        <v>1.45</v>
      </c>
      <c r="I35" s="461">
        <f>D35</f>
        <v>1.9</v>
      </c>
    </row>
    <row r="36" spans="1:9" ht="18" customHeight="1">
      <c r="A36" s="107" t="s">
        <v>136</v>
      </c>
      <c r="B36" s="207"/>
      <c r="C36" s="462">
        <v>30.020075697707892</v>
      </c>
      <c r="D36" s="464">
        <v>33.852541448939391</v>
      </c>
      <c r="E36" s="659"/>
      <c r="F36" s="29"/>
      <c r="H36" s="461">
        <f>C36</f>
        <v>30.020075697707892</v>
      </c>
      <c r="I36" s="461">
        <f>D36</f>
        <v>33.852541448939391</v>
      </c>
    </row>
    <row r="37" spans="1:9" ht="18" customHeight="1">
      <c r="A37" s="107" t="s">
        <v>137</v>
      </c>
      <c r="B37" s="206"/>
      <c r="C37" s="458">
        <v>1.326266666666666</v>
      </c>
      <c r="D37" s="460">
        <v>1.737866666666666</v>
      </c>
      <c r="E37" s="659"/>
      <c r="F37" s="29"/>
      <c r="H37" s="461">
        <f>C37</f>
        <v>1.326266666666666</v>
      </c>
      <c r="I37" s="461">
        <f>D37</f>
        <v>1.737866666666666</v>
      </c>
    </row>
    <row r="38" spans="1:9" ht="18" customHeight="1" thickBot="1">
      <c r="A38" s="107" t="s">
        <v>138</v>
      </c>
      <c r="B38" s="207"/>
      <c r="C38" s="462">
        <v>70.103999999999985</v>
      </c>
      <c r="D38" s="464">
        <v>80.656499999999994</v>
      </c>
      <c r="E38" s="659"/>
      <c r="F38" s="29"/>
      <c r="H38" s="461">
        <f>C38</f>
        <v>70.103999999999985</v>
      </c>
      <c r="I38" s="461">
        <f>D38</f>
        <v>80.656499999999994</v>
      </c>
    </row>
    <row r="39" spans="1:9" ht="18" customHeight="1" thickBot="1">
      <c r="A39" s="105" t="s">
        <v>139</v>
      </c>
      <c r="B39" s="445">
        <f>SUM(B31:B38)</f>
        <v>0</v>
      </c>
      <c r="C39" s="445">
        <f>SUM(C31:C38)</f>
        <v>158.91629836104084</v>
      </c>
      <c r="D39" s="447">
        <f>SUM(D31:D38)</f>
        <v>183.41422259898371</v>
      </c>
      <c r="E39" s="659"/>
      <c r="F39" s="29"/>
      <c r="H39" s="414">
        <f>SUM(H31:H38)</f>
        <v>158.91629836104084</v>
      </c>
      <c r="I39" s="414">
        <f>SUM(I31:I38)</f>
        <v>183.41422259898371</v>
      </c>
    </row>
    <row r="40" spans="1:9" ht="18" customHeight="1" thickBot="1">
      <c r="A40" s="124" t="s">
        <v>140</v>
      </c>
      <c r="B40" s="305"/>
      <c r="C40" s="298"/>
      <c r="D40" s="302"/>
      <c r="E40" s="659"/>
      <c r="F40" s="29"/>
      <c r="H40" s="291"/>
      <c r="I40" s="291"/>
    </row>
    <row r="41" spans="1:9" ht="18" customHeight="1" thickBot="1">
      <c r="A41" s="451" t="s">
        <v>141</v>
      </c>
      <c r="B41" s="465">
        <f>B28+B39+B40</f>
        <v>0</v>
      </c>
      <c r="C41" s="465">
        <f>C28+C39+C40</f>
        <v>401.46697654499303</v>
      </c>
      <c r="D41" s="467">
        <f>D28+D39+D40</f>
        <v>470.40436179612732</v>
      </c>
      <c r="E41" s="659"/>
      <c r="F41" s="29"/>
      <c r="H41" s="414">
        <f>H28+H39+H40</f>
        <v>401.46697654499303</v>
      </c>
      <c r="I41" s="414">
        <f>I28+I39+I40</f>
        <v>470.40436179612732</v>
      </c>
    </row>
    <row r="42" spans="1:9" ht="13.5" customHeight="1" thickBot="1">
      <c r="A42" s="31"/>
      <c r="B42" s="279"/>
      <c r="C42" s="279"/>
      <c r="D42" s="281"/>
      <c r="E42" s="659"/>
      <c r="F42" s="29"/>
      <c r="H42" s="291"/>
      <c r="I42" s="291"/>
    </row>
    <row r="43" spans="1:9" ht="18" customHeight="1">
      <c r="A43" s="426" t="s">
        <v>142</v>
      </c>
      <c r="B43" s="306"/>
      <c r="C43" s="282"/>
      <c r="D43" s="303"/>
      <c r="E43" s="659"/>
      <c r="F43" s="29"/>
      <c r="H43" s="292"/>
      <c r="I43" s="293"/>
    </row>
    <row r="44" spans="1:9" ht="18" customHeight="1">
      <c r="A44" s="427" t="s">
        <v>143</v>
      </c>
      <c r="B44" s="468">
        <f>B9-B28</f>
        <v>0</v>
      </c>
      <c r="C44" s="468">
        <f>C9-C28</f>
        <v>77.899321816047831</v>
      </c>
      <c r="D44" s="470">
        <f>D9-D28</f>
        <v>164.26986080285639</v>
      </c>
      <c r="E44" s="659"/>
      <c r="F44" s="29"/>
      <c r="H44" s="471">
        <f>H9-H28</f>
        <v>-38.060678183952149</v>
      </c>
      <c r="I44" s="470">
        <f>I9-I28</f>
        <v>56.319860802856397</v>
      </c>
    </row>
    <row r="45" spans="1:9" ht="18" customHeight="1" thickBot="1">
      <c r="A45" s="432" t="s">
        <v>144</v>
      </c>
      <c r="B45" s="472">
        <f>B9-B41</f>
        <v>0</v>
      </c>
      <c r="C45" s="472">
        <f>C9-C41</f>
        <v>-81.016976544993042</v>
      </c>
      <c r="D45" s="474">
        <f>D9-D41</f>
        <v>-19.144361796127328</v>
      </c>
      <c r="E45" s="659"/>
      <c r="F45" s="29"/>
      <c r="H45" s="475">
        <f>H9-H41</f>
        <v>-196.97697654499302</v>
      </c>
      <c r="I45" s="474">
        <f>I9-I41</f>
        <v>-127.09436179612732</v>
      </c>
    </row>
    <row r="46" spans="1:9" ht="13.5" customHeight="1" thickBot="1">
      <c r="A46" s="25"/>
      <c r="B46" s="279"/>
      <c r="C46" s="285"/>
      <c r="D46" s="304"/>
      <c r="E46" s="659"/>
      <c r="F46" s="29"/>
      <c r="H46" s="291"/>
      <c r="I46" s="291"/>
    </row>
    <row r="47" spans="1:9" ht="18" customHeight="1">
      <c r="A47" s="437" t="s">
        <v>145</v>
      </c>
      <c r="B47" s="307"/>
      <c r="C47" s="288"/>
      <c r="D47" s="303"/>
      <c r="E47" s="659"/>
      <c r="F47" s="29"/>
      <c r="H47" s="292"/>
      <c r="I47" s="292"/>
    </row>
    <row r="48" spans="1:9" ht="18" customHeight="1">
      <c r="A48" s="123" t="s">
        <v>146</v>
      </c>
      <c r="B48" s="468" t="e">
        <f>ROUND((B28)/B8,2)</f>
        <v>#DIV/0!</v>
      </c>
      <c r="C48" s="468">
        <f>ROUND((C28)/C8,2)</f>
        <v>30.95</v>
      </c>
      <c r="D48" s="470">
        <f>ROUND((D28)/D8,2)</f>
        <v>36.630000000000003</v>
      </c>
      <c r="E48" s="659"/>
      <c r="F48" s="29"/>
      <c r="H48" s="497">
        <f>C48</f>
        <v>30.95</v>
      </c>
      <c r="I48" s="497">
        <f>D48</f>
        <v>36.630000000000003</v>
      </c>
    </row>
    <row r="49" spans="1:9" ht="18" customHeight="1" thickBot="1">
      <c r="A49" s="438" t="s">
        <v>147</v>
      </c>
      <c r="B49" s="472" t="e">
        <f>ROUND(B41/B8,2)</f>
        <v>#DIV/0!</v>
      </c>
      <c r="C49" s="472">
        <f>ROUND(C41/C8,2)</f>
        <v>51.24</v>
      </c>
      <c r="D49" s="474">
        <f>ROUND(D41/D8,2)</f>
        <v>60.03</v>
      </c>
      <c r="E49" s="659"/>
      <c r="F49" s="29"/>
      <c r="H49" s="498">
        <f>C49</f>
        <v>51.24</v>
      </c>
      <c r="I49" s="498">
        <f>D49</f>
        <v>60.03</v>
      </c>
    </row>
    <row r="50" spans="1:9" ht="13.5" customHeight="1" thickBot="1">
      <c r="A50" s="25"/>
      <c r="B50" s="308"/>
      <c r="C50" s="285"/>
      <c r="D50" s="304"/>
      <c r="E50" s="659"/>
      <c r="F50" s="29"/>
      <c r="H50" s="291"/>
      <c r="I50" s="291"/>
    </row>
    <row r="51" spans="1:9" ht="18" customHeight="1">
      <c r="A51" s="437" t="s">
        <v>148</v>
      </c>
      <c r="B51" s="307"/>
      <c r="C51" s="288"/>
      <c r="D51" s="303"/>
      <c r="E51" s="659"/>
      <c r="F51" s="29"/>
      <c r="H51" s="292"/>
      <c r="I51" s="293"/>
    </row>
    <row r="52" spans="1:9" ht="18" customHeight="1">
      <c r="A52" s="123" t="s">
        <v>146</v>
      </c>
      <c r="B52" s="468" t="e">
        <f>ROUND((B28)/B7,2)</f>
        <v>#DIV/0!</v>
      </c>
      <c r="C52" s="468">
        <f>ROUND((C28)/C7,2)</f>
        <v>5.93</v>
      </c>
      <c r="D52" s="470">
        <f>ROUND((D28)/D7,2)</f>
        <v>4.9800000000000004</v>
      </c>
      <c r="E52" s="659"/>
      <c r="F52" s="29"/>
      <c r="H52" s="471">
        <f>ROUND((H28)/H7,2)</f>
        <v>9.2899999999999991</v>
      </c>
      <c r="I52" s="470">
        <f>ROUND((I28)/I7,2)</f>
        <v>6.55</v>
      </c>
    </row>
    <row r="53" spans="1:9" ht="18" customHeight="1" thickBot="1">
      <c r="A53" s="438" t="s">
        <v>147</v>
      </c>
      <c r="B53" s="472" t="e">
        <f>ROUND(B41/B7,2)</f>
        <v>#DIV/0!</v>
      </c>
      <c r="C53" s="472">
        <f>ROUND(C41/C7,2)</f>
        <v>9.82</v>
      </c>
      <c r="D53" s="474">
        <f>ROUND(D41/D7,2)</f>
        <v>8.17</v>
      </c>
      <c r="E53" s="659"/>
      <c r="F53" s="29"/>
      <c r="H53" s="475">
        <f>ROUND(H41/H7,2)</f>
        <v>15.38</v>
      </c>
      <c r="I53" s="474">
        <f>ROUND(I41/I7,2)</f>
        <v>10.74</v>
      </c>
    </row>
    <row r="54" spans="1:9" ht="16.5" customHeight="1" thickBot="1">
      <c r="A54" s="35"/>
      <c r="B54" s="213"/>
      <c r="C54" s="280"/>
      <c r="D54" s="280"/>
      <c r="E54" s="659"/>
    </row>
    <row r="55" spans="1:9" ht="18" customHeight="1">
      <c r="A55" s="426" t="s">
        <v>149</v>
      </c>
      <c r="B55" s="224"/>
      <c r="C55" s="290"/>
      <c r="D55" s="290"/>
      <c r="E55" s="659"/>
    </row>
    <row r="56" spans="1:9" ht="18" customHeight="1">
      <c r="A56" s="427" t="s">
        <v>150</v>
      </c>
      <c r="B56" s="225"/>
      <c r="C56" s="476">
        <f>H7</f>
        <v>26.09667819168661</v>
      </c>
      <c r="D56" s="476">
        <f>I7</f>
        <v>43.812675702841432</v>
      </c>
      <c r="E56" s="659"/>
    </row>
    <row r="57" spans="1:9" ht="18" customHeight="1">
      <c r="A57" s="427" t="s">
        <v>151</v>
      </c>
      <c r="B57" s="225"/>
      <c r="C57" s="476">
        <f>H44</f>
        <v>-38.060678183952149</v>
      </c>
      <c r="D57" s="476">
        <f>I44</f>
        <v>56.319860802856397</v>
      </c>
      <c r="E57" s="659"/>
    </row>
    <row r="58" spans="1:9" ht="18" customHeight="1" thickBot="1">
      <c r="A58" s="432" t="s">
        <v>152</v>
      </c>
      <c r="B58" s="226"/>
      <c r="C58" s="477">
        <f>H45</f>
        <v>-196.97697654499302</v>
      </c>
      <c r="D58" s="477">
        <f>I45</f>
        <v>-127.09436179612732</v>
      </c>
      <c r="E58" s="662"/>
    </row>
    <row r="59" spans="1:9" ht="18" customHeight="1">
      <c r="A59" s="441" t="s">
        <v>153</v>
      </c>
      <c r="B59" s="17"/>
      <c r="C59" s="17"/>
      <c r="D59" s="17"/>
    </row>
    <row r="60" spans="1:9">
      <c r="A60" s="17"/>
      <c r="B60" s="17"/>
      <c r="C60" s="17"/>
      <c r="D60" s="17"/>
    </row>
    <row r="61" spans="1:9">
      <c r="A61" s="17"/>
      <c r="B61" s="17"/>
      <c r="C61" s="273"/>
      <c r="D61" s="273"/>
    </row>
    <row r="62" spans="1:9" ht="15.75" customHeight="1">
      <c r="A62" s="37"/>
      <c r="B62" s="36"/>
      <c r="C62" s="275"/>
      <c r="D62" s="275"/>
    </row>
    <row r="63" spans="1:9" ht="15.75" customHeight="1">
      <c r="A63" s="37"/>
      <c r="B63" s="36"/>
      <c r="C63" s="36"/>
      <c r="D63" s="36"/>
    </row>
  </sheetData>
  <mergeCells count="4">
    <mergeCell ref="C3:D3"/>
    <mergeCell ref="E3:E58"/>
    <mergeCell ref="H4:I4"/>
    <mergeCell ref="C4:D4"/>
  </mergeCells>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63"/>
  <sheetViews>
    <sheetView showGridLines="0" topLeftCell="A23" workbookViewId="0">
      <selection activeCell="D32" sqref="D32"/>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ht="18" customHeight="1">
      <c r="A1" s="377" t="s">
        <v>170</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171</v>
      </c>
      <c r="E3" s="185"/>
      <c r="F3" s="648" t="s">
        <v>172</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c r="A6" s="437" t="s">
        <v>108</v>
      </c>
      <c r="B6" s="32"/>
      <c r="C6" s="215"/>
      <c r="D6" s="230"/>
      <c r="E6" s="231"/>
      <c r="F6" s="659"/>
      <c r="I6" s="227"/>
      <c r="J6" s="227"/>
      <c r="K6" s="227"/>
    </row>
    <row r="7" spans="1:11" ht="18" customHeight="1">
      <c r="A7" s="107" t="s">
        <v>109</v>
      </c>
      <c r="B7" s="48"/>
      <c r="C7" s="499">
        <v>43.985740355370737</v>
      </c>
      <c r="D7" s="380">
        <v>54.895536</v>
      </c>
      <c r="E7" s="381">
        <v>66.837335999999993</v>
      </c>
      <c r="F7" s="659"/>
      <c r="G7" s="29"/>
      <c r="I7" s="382">
        <v>30.148493826378608</v>
      </c>
      <c r="J7" s="382">
        <v>41.653142483316238</v>
      </c>
      <c r="K7" s="382">
        <v>53.847529083915717</v>
      </c>
    </row>
    <row r="8" spans="1:11" ht="18" customHeight="1" thickBot="1">
      <c r="A8" s="107" t="s">
        <v>110</v>
      </c>
      <c r="B8" s="69"/>
      <c r="C8" s="494">
        <v>7</v>
      </c>
      <c r="D8" s="482">
        <v>7</v>
      </c>
      <c r="E8" s="483">
        <v>7</v>
      </c>
      <c r="F8" s="659"/>
      <c r="G8" s="29"/>
      <c r="I8" s="406">
        <f>C8</f>
        <v>7</v>
      </c>
      <c r="J8" s="406">
        <f>D8</f>
        <v>7</v>
      </c>
      <c r="K8" s="406">
        <f>E8</f>
        <v>7</v>
      </c>
    </row>
    <row r="9" spans="1:11" ht="18" customHeight="1" thickBot="1">
      <c r="A9" s="105" t="s">
        <v>111</v>
      </c>
      <c r="B9" s="386">
        <f>ROUND((B8*B7),2)</f>
        <v>0</v>
      </c>
      <c r="C9" s="484">
        <f>ROUND((C8*C7),2)</f>
        <v>307.89999999999998</v>
      </c>
      <c r="D9" s="500">
        <f>ROUND((D8*D7),2)</f>
        <v>384.27</v>
      </c>
      <c r="E9" s="501">
        <f>ROUND((E8*E7),2)</f>
        <v>467.86</v>
      </c>
      <c r="F9" s="659"/>
      <c r="G9" s="29"/>
      <c r="I9" s="487">
        <f>ROUND((I8*I7),2)</f>
        <v>211.04</v>
      </c>
      <c r="J9" s="487">
        <f>ROUND((J8*J7),2)</f>
        <v>291.57</v>
      </c>
      <c r="K9" s="487">
        <f>ROUND((K8*K7),2)</f>
        <v>376.93</v>
      </c>
    </row>
    <row r="10" spans="1:11">
      <c r="A10" s="47"/>
      <c r="B10" s="50"/>
      <c r="C10" s="234"/>
      <c r="D10" s="235"/>
      <c r="E10" s="204"/>
      <c r="F10" s="659"/>
      <c r="G10" s="29"/>
      <c r="I10" s="227"/>
      <c r="J10" s="227"/>
      <c r="K10" s="227"/>
    </row>
    <row r="11" spans="1:11" ht="18" customHeight="1">
      <c r="A11" s="106" t="s">
        <v>112</v>
      </c>
      <c r="B11" s="50"/>
      <c r="C11" s="194"/>
      <c r="D11" s="195"/>
      <c r="E11" s="196"/>
      <c r="F11" s="659"/>
      <c r="G11" s="29"/>
      <c r="I11" s="227"/>
      <c r="J11" s="227"/>
      <c r="K11" s="227"/>
    </row>
    <row r="12" spans="1:11" ht="18" customHeight="1">
      <c r="A12" s="106" t="s">
        <v>113</v>
      </c>
      <c r="B12" s="50"/>
      <c r="C12" s="194"/>
      <c r="D12" s="195"/>
      <c r="E12" s="197"/>
      <c r="F12" s="659"/>
      <c r="G12" s="29"/>
      <c r="I12" s="227"/>
      <c r="J12" s="227"/>
      <c r="K12" s="227"/>
    </row>
    <row r="13" spans="1:11" ht="18" customHeight="1">
      <c r="A13" s="107" t="s">
        <v>114</v>
      </c>
      <c r="B13" s="52"/>
      <c r="C13" s="403">
        <v>17.315999999999999</v>
      </c>
      <c r="D13" s="404">
        <v>19.091999999999999</v>
      </c>
      <c r="E13" s="405">
        <v>21.533999999999999</v>
      </c>
      <c r="F13" s="659"/>
      <c r="G13" s="29"/>
      <c r="I13" s="406">
        <f>C13</f>
        <v>17.315999999999999</v>
      </c>
      <c r="J13" s="406">
        <f>D13</f>
        <v>19.091999999999999</v>
      </c>
      <c r="K13" s="406">
        <f>E13</f>
        <v>21.533999999999999</v>
      </c>
    </row>
    <row r="14" spans="1:11" ht="18" customHeight="1">
      <c r="A14" s="107" t="s">
        <v>115</v>
      </c>
      <c r="B14" s="52"/>
      <c r="C14" s="403">
        <v>5.8033334542914439</v>
      </c>
      <c r="D14" s="404">
        <v>6.3985471419110791</v>
      </c>
      <c r="E14" s="405">
        <v>7.2169659623880769</v>
      </c>
      <c r="F14" s="659"/>
      <c r="G14" s="29"/>
      <c r="I14" s="406">
        <f>C14</f>
        <v>5.8033334542914439</v>
      </c>
      <c r="J14" s="406">
        <f>D14</f>
        <v>6.3985471419110791</v>
      </c>
      <c r="K14" s="406">
        <f>E14</f>
        <v>7.2169659623880769</v>
      </c>
    </row>
    <row r="15" spans="1:11" ht="18" customHeight="1">
      <c r="A15" s="107" t="s">
        <v>116</v>
      </c>
      <c r="B15" s="52"/>
      <c r="C15" s="488">
        <v>59.762881717036223</v>
      </c>
      <c r="D15" s="489">
        <v>74.498934743154734</v>
      </c>
      <c r="E15" s="490">
        <v>90.053657381835393</v>
      </c>
      <c r="F15" s="659"/>
      <c r="G15" s="29"/>
      <c r="I15" s="406">
        <f>C15</f>
        <v>59.762881717036223</v>
      </c>
      <c r="J15" s="406">
        <f>D15</f>
        <v>74.498934743154734</v>
      </c>
      <c r="K15" s="406">
        <f>E15</f>
        <v>90.053657381835393</v>
      </c>
    </row>
    <row r="16" spans="1:11" ht="18" customHeight="1">
      <c r="A16" s="107" t="s">
        <v>117</v>
      </c>
      <c r="B16" s="52"/>
      <c r="C16" s="488">
        <v>27.872513641964439</v>
      </c>
      <c r="D16" s="489">
        <v>34.600361762438617</v>
      </c>
      <c r="E16" s="490">
        <v>41.328209882912788</v>
      </c>
      <c r="F16" s="659"/>
      <c r="G16" s="29"/>
      <c r="I16" s="406">
        <f>C16</f>
        <v>27.872513641964439</v>
      </c>
      <c r="J16" s="406">
        <f>D16</f>
        <v>34.600361762438617</v>
      </c>
      <c r="K16" s="406">
        <f>E16</f>
        <v>41.328209882912788</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59.36</v>
      </c>
      <c r="D18" s="404">
        <v>63.34</v>
      </c>
      <c r="E18" s="405">
        <v>63.94</v>
      </c>
      <c r="F18" s="659"/>
      <c r="G18" s="29"/>
      <c r="I18" s="406">
        <f>C18</f>
        <v>59.36</v>
      </c>
      <c r="J18" s="406">
        <f>D18</f>
        <v>63.34</v>
      </c>
      <c r="K18" s="406">
        <f>E18</f>
        <v>63.94</v>
      </c>
    </row>
    <row r="19" spans="1:11" ht="18" customHeight="1">
      <c r="A19" s="107" t="s">
        <v>120</v>
      </c>
      <c r="B19" s="52"/>
      <c r="C19" s="403">
        <v>6.4761904761904772</v>
      </c>
      <c r="D19" s="404">
        <v>6.4761904761904772</v>
      </c>
      <c r="E19" s="405">
        <v>6.4761904761904772</v>
      </c>
      <c r="F19" s="659"/>
      <c r="G19" s="29"/>
      <c r="I19" s="406">
        <f>C19</f>
        <v>6.4761904761904772</v>
      </c>
      <c r="J19" s="406">
        <f>D19</f>
        <v>6.4761904761904772</v>
      </c>
      <c r="K19" s="406">
        <f>E19</f>
        <v>6.4761904761904772</v>
      </c>
    </row>
    <row r="20" spans="1:11" ht="18" customHeight="1">
      <c r="A20" s="107" t="s">
        <v>121</v>
      </c>
      <c r="B20" s="52"/>
      <c r="C20" s="403">
        <v>15.99</v>
      </c>
      <c r="D20" s="404">
        <v>15.99</v>
      </c>
      <c r="E20" s="405">
        <v>15.99</v>
      </c>
      <c r="F20" s="659"/>
      <c r="G20" s="29"/>
      <c r="I20" s="406">
        <f>C20</f>
        <v>15.99</v>
      </c>
      <c r="J20" s="406">
        <f>D20</f>
        <v>15.99</v>
      </c>
      <c r="K20" s="406">
        <f>E20</f>
        <v>15.99</v>
      </c>
    </row>
    <row r="21" spans="1:11" ht="18" customHeight="1">
      <c r="A21" s="107" t="s">
        <v>122</v>
      </c>
      <c r="B21" s="53"/>
      <c r="C21" s="455">
        <v>16.061797086666669</v>
      </c>
      <c r="D21" s="456">
        <v>20.07724635833333</v>
      </c>
      <c r="E21" s="457">
        <v>25.096557947916668</v>
      </c>
      <c r="F21" s="659"/>
      <c r="G21" s="29"/>
      <c r="I21" s="406">
        <f>C21</f>
        <v>16.061797086666669</v>
      </c>
      <c r="J21" s="406">
        <f>D21</f>
        <v>20.07724635833333</v>
      </c>
      <c r="K21" s="406">
        <f>E21</f>
        <v>25.096557947916668</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23.5</v>
      </c>
      <c r="D23" s="404">
        <v>23.25</v>
      </c>
      <c r="E23" s="405">
        <v>24.25</v>
      </c>
      <c r="F23" s="659"/>
      <c r="G23" s="29"/>
      <c r="I23" s="406">
        <f>C23</f>
        <v>23.5</v>
      </c>
      <c r="J23" s="406">
        <f>D23</f>
        <v>23.25</v>
      </c>
      <c r="K23" s="406">
        <f>E23</f>
        <v>24.25</v>
      </c>
    </row>
    <row r="24" spans="1:11" ht="18" customHeight="1">
      <c r="A24" s="107" t="s">
        <v>125</v>
      </c>
      <c r="B24" s="54"/>
      <c r="C24" s="403">
        <v>6.2654523003063796</v>
      </c>
      <c r="D24" s="404">
        <v>5.6596651583832571</v>
      </c>
      <c r="E24" s="405">
        <v>4.9985592381975614</v>
      </c>
      <c r="F24" s="659"/>
      <c r="G24" s="29"/>
      <c r="I24" s="406">
        <f>C24</f>
        <v>6.2654523003063796</v>
      </c>
      <c r="J24" s="406">
        <f>D24</f>
        <v>5.6596651583832571</v>
      </c>
      <c r="K24" s="406">
        <f>E24</f>
        <v>4.9985592381975614</v>
      </c>
    </row>
    <row r="25" spans="1:11" ht="18" customHeight="1">
      <c r="A25" s="107" t="s">
        <v>126</v>
      </c>
      <c r="B25" s="54"/>
      <c r="C25" s="403">
        <v>14</v>
      </c>
      <c r="D25" s="404">
        <v>14</v>
      </c>
      <c r="E25" s="405">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10.162180063854541</v>
      </c>
      <c r="D27" s="408">
        <v>11.44297694160367</v>
      </c>
      <c r="E27" s="409">
        <v>12.734499717701381</v>
      </c>
      <c r="F27" s="659"/>
      <c r="G27" s="29"/>
      <c r="I27" s="406">
        <f>C27</f>
        <v>10.162180063854541</v>
      </c>
      <c r="J27" s="406">
        <f>D27</f>
        <v>11.44297694160367</v>
      </c>
      <c r="K27" s="406">
        <f>E27</f>
        <v>12.734499717701381</v>
      </c>
    </row>
    <row r="28" spans="1:11" ht="18" customHeight="1" thickBot="1">
      <c r="A28" s="105" t="s">
        <v>129</v>
      </c>
      <c r="B28" s="410">
        <f>SUM(B13:B27)</f>
        <v>0</v>
      </c>
      <c r="C28" s="411">
        <f>SUM(C13:C27)</f>
        <v>278.5296113276188</v>
      </c>
      <c r="D28" s="412">
        <f>SUM(D13:D27)</f>
        <v>313.63426941353174</v>
      </c>
      <c r="E28" s="502">
        <f>SUM(E13:E27)</f>
        <v>349.03290775558997</v>
      </c>
      <c r="F28" s="659"/>
      <c r="G28" s="29"/>
      <c r="I28" s="414">
        <f>SUM(I13:I27)</f>
        <v>278.5296113276188</v>
      </c>
      <c r="J28" s="414">
        <f>SUM(J13:J27)</f>
        <v>313.63426941353174</v>
      </c>
      <c r="K28" s="414">
        <f>SUM(K13:K27)</f>
        <v>349.03290775558997</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05" t="s">
        <v>139</v>
      </c>
      <c r="B39" s="410">
        <f>SUM(B31:B38)</f>
        <v>0</v>
      </c>
      <c r="C39" s="445">
        <f>SUM(C31:C38)</f>
        <v>158.91629836104084</v>
      </c>
      <c r="D39" s="446">
        <f>SUM(D31:D38)</f>
        <v>183.41422259898371</v>
      </c>
      <c r="E39" s="503">
        <f>SUM(E31:E38)</f>
        <v>195.48966447080704</v>
      </c>
      <c r="F39" s="659"/>
      <c r="G39" s="29"/>
      <c r="I39" s="414">
        <f>SUM(I31:I38)</f>
        <v>158.91629836104084</v>
      </c>
      <c r="J39" s="414">
        <f>SUM(J31:J38)</f>
        <v>183.41422259898371</v>
      </c>
      <c r="K39" s="414">
        <f>SUM(K31:K38)</f>
        <v>195.48966447080704</v>
      </c>
    </row>
    <row r="40" spans="1:11" ht="18" customHeight="1" thickBot="1">
      <c r="A40" s="107" t="s">
        <v>140</v>
      </c>
      <c r="B40" s="53"/>
      <c r="C40" s="296"/>
      <c r="D40" s="297"/>
      <c r="E40" s="278"/>
      <c r="F40" s="659"/>
      <c r="G40" s="29"/>
      <c r="I40" s="291"/>
      <c r="J40" s="291"/>
      <c r="K40" s="291"/>
    </row>
    <row r="41" spans="1:11" ht="18" customHeight="1" thickBot="1">
      <c r="A41" s="425" t="s">
        <v>141</v>
      </c>
      <c r="B41" s="410">
        <f>B28+B39+B40</f>
        <v>0</v>
      </c>
      <c r="C41" s="445">
        <f>C28+C39+C40</f>
        <v>437.44590968865964</v>
      </c>
      <c r="D41" s="446">
        <f>D28+D39+D40</f>
        <v>497.04849201251545</v>
      </c>
      <c r="E41" s="503">
        <f>E28+E39+E40</f>
        <v>544.52257222639696</v>
      </c>
      <c r="F41" s="659"/>
      <c r="G41" s="29"/>
      <c r="I41" s="414">
        <f>I28+I39+I40</f>
        <v>437.44590968865964</v>
      </c>
      <c r="J41" s="414">
        <f>J28+J39+J40</f>
        <v>497.04849201251545</v>
      </c>
      <c r="K41" s="414">
        <f>K28+K39+K40</f>
        <v>544.52257222639696</v>
      </c>
    </row>
    <row r="42" spans="1:11" ht="13.5" customHeight="1" thickBot="1">
      <c r="A42" s="31"/>
      <c r="B42" s="14"/>
      <c r="C42" s="279"/>
      <c r="D42" s="280"/>
      <c r="E42" s="281"/>
      <c r="F42" s="659"/>
      <c r="G42" s="29"/>
      <c r="I42" s="291"/>
      <c r="J42" s="291"/>
      <c r="K42" s="291"/>
    </row>
    <row r="43" spans="1:11" ht="18" customHeight="1">
      <c r="A43" s="426" t="s">
        <v>142</v>
      </c>
      <c r="B43" s="32"/>
      <c r="C43" s="282"/>
      <c r="D43" s="283"/>
      <c r="E43" s="284"/>
      <c r="F43" s="659"/>
      <c r="G43" s="29"/>
      <c r="I43" s="292"/>
      <c r="J43" s="292"/>
      <c r="K43" s="292"/>
    </row>
    <row r="44" spans="1:11" ht="18" customHeight="1">
      <c r="A44" s="427" t="s">
        <v>143</v>
      </c>
      <c r="B44" s="428">
        <f>B9-B28</f>
        <v>0</v>
      </c>
      <c r="C44" s="468">
        <f>C9-C28</f>
        <v>29.370388672381182</v>
      </c>
      <c r="D44" s="469">
        <f>D9-D28</f>
        <v>70.635730586468242</v>
      </c>
      <c r="E44" s="470">
        <f>E9-E28</f>
        <v>118.82709224441004</v>
      </c>
      <c r="F44" s="659"/>
      <c r="G44" s="29"/>
      <c r="I44" s="497">
        <f>I9-I28</f>
        <v>-67.489611327618803</v>
      </c>
      <c r="J44" s="497">
        <f>J9-J28</f>
        <v>-22.064269413531747</v>
      </c>
      <c r="K44" s="497">
        <f>K9-K28</f>
        <v>27.897092244410032</v>
      </c>
    </row>
    <row r="45" spans="1:11" ht="18" customHeight="1" thickBot="1">
      <c r="A45" s="432" t="s">
        <v>144</v>
      </c>
      <c r="B45" s="433">
        <f>B9-B41</f>
        <v>0</v>
      </c>
      <c r="C45" s="472">
        <f>C9-C41</f>
        <v>-129.54590968865966</v>
      </c>
      <c r="D45" s="473">
        <f>D9-D41</f>
        <v>-112.77849201251547</v>
      </c>
      <c r="E45" s="474">
        <f>E9-E41</f>
        <v>-76.662572226396946</v>
      </c>
      <c r="F45" s="659"/>
      <c r="G45" s="29"/>
      <c r="I45" s="472">
        <f>I9-I41</f>
        <v>-226.40590968865965</v>
      </c>
      <c r="J45" s="472">
        <f>J9-J41</f>
        <v>-205.47849201251546</v>
      </c>
      <c r="K45" s="475">
        <f>K9-K41</f>
        <v>-167.59257222639695</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292"/>
      <c r="J47" s="292"/>
      <c r="K47" s="292"/>
    </row>
    <row r="48" spans="1:11" ht="18" customHeight="1">
      <c r="A48" s="123" t="s">
        <v>146</v>
      </c>
      <c r="B48" s="504" t="e">
        <f>ROUND((B28)/B8,2)</f>
        <v>#DIV/0!</v>
      </c>
      <c r="C48" s="468">
        <f>ROUND((C28)/C8,2)</f>
        <v>39.79</v>
      </c>
      <c r="D48" s="469">
        <f>ROUND((D28)/D8,2)</f>
        <v>44.8</v>
      </c>
      <c r="E48" s="470">
        <f>ROUND((E28)/E8,2)</f>
        <v>49.86</v>
      </c>
      <c r="F48" s="659"/>
      <c r="G48" s="29"/>
      <c r="I48" s="468">
        <f>ROUND((I28)/I8,2)</f>
        <v>39.79</v>
      </c>
      <c r="J48" s="468">
        <f>ROUND((J28)/J8,2)</f>
        <v>44.8</v>
      </c>
      <c r="K48" s="471">
        <f>ROUND((K28)/K8,2)</f>
        <v>49.86</v>
      </c>
    </row>
    <row r="49" spans="1:11" ht="18" customHeight="1" thickBot="1">
      <c r="A49" s="438" t="s">
        <v>147</v>
      </c>
      <c r="B49" s="505" t="e">
        <f>ROUND(B41/B8,2)</f>
        <v>#DIV/0!</v>
      </c>
      <c r="C49" s="472">
        <f>ROUND(C41/C8,2)</f>
        <v>62.49</v>
      </c>
      <c r="D49" s="473">
        <f>ROUND(D41/D8,2)</f>
        <v>71.010000000000005</v>
      </c>
      <c r="E49" s="474">
        <f>ROUND(E41/E8,2)</f>
        <v>77.790000000000006</v>
      </c>
      <c r="F49" s="659"/>
      <c r="G49" s="29"/>
      <c r="I49" s="472">
        <f>ROUND(I41/I8,2)</f>
        <v>62.49</v>
      </c>
      <c r="J49" s="472">
        <f>ROUND(J41/J8,2)</f>
        <v>71.010000000000005</v>
      </c>
      <c r="K49" s="475">
        <f>ROUND(K41/K8,2)</f>
        <v>77.790000000000006</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292"/>
      <c r="J51" s="292"/>
      <c r="K51" s="292"/>
    </row>
    <row r="52" spans="1:11" ht="18" customHeight="1">
      <c r="A52" s="123" t="s">
        <v>146</v>
      </c>
      <c r="B52" s="428" t="e">
        <f>ROUND((B28)/B7,2)</f>
        <v>#DIV/0!</v>
      </c>
      <c r="C52" s="468">
        <f>ROUND((C28)/C7,2)</f>
        <v>6.33</v>
      </c>
      <c r="D52" s="469">
        <f>ROUND((D28)/D7,2)</f>
        <v>5.71</v>
      </c>
      <c r="E52" s="470">
        <f>ROUND((E28)/E7,2)</f>
        <v>5.22</v>
      </c>
      <c r="F52" s="659"/>
      <c r="G52" s="29"/>
      <c r="I52" s="468">
        <f>ROUND((I28)/I7,2)</f>
        <v>9.24</v>
      </c>
      <c r="J52" s="468">
        <f>ROUND((J28)/J7,2)</f>
        <v>7.53</v>
      </c>
      <c r="K52" s="471">
        <f>ROUND((K28)/K7,2)</f>
        <v>6.48</v>
      </c>
    </row>
    <row r="53" spans="1:11" ht="18" customHeight="1" thickBot="1">
      <c r="A53" s="438" t="s">
        <v>147</v>
      </c>
      <c r="B53" s="433" t="e">
        <f>ROUND(B41/B7,2)</f>
        <v>#DIV/0!</v>
      </c>
      <c r="C53" s="472">
        <f>ROUND(C41/C7,2)</f>
        <v>9.9499999999999993</v>
      </c>
      <c r="D53" s="473">
        <f>ROUND(D41/D7,2)</f>
        <v>9.0500000000000007</v>
      </c>
      <c r="E53" s="474">
        <f>ROUND(E41/E7,2)</f>
        <v>8.15</v>
      </c>
      <c r="F53" s="659"/>
      <c r="G53" s="29"/>
      <c r="I53" s="472">
        <f>ROUND(I41/I7,2)</f>
        <v>14.51</v>
      </c>
      <c r="J53" s="472">
        <f>ROUND(J41/J7,2)</f>
        <v>11.93</v>
      </c>
      <c r="K53" s="475">
        <f>ROUND(K41/K7,2)</f>
        <v>10.11</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30.148493826378608</v>
      </c>
      <c r="D56" s="476">
        <f>J7</f>
        <v>41.653142483316238</v>
      </c>
      <c r="E56" s="476">
        <f>K7</f>
        <v>53.847529083915717</v>
      </c>
      <c r="F56" s="659"/>
    </row>
    <row r="57" spans="1:11" ht="18" customHeight="1">
      <c r="A57" s="427" t="s">
        <v>151</v>
      </c>
      <c r="B57" s="45"/>
      <c r="C57" s="476">
        <f>I44</f>
        <v>-67.489611327618803</v>
      </c>
      <c r="D57" s="476">
        <f>J44</f>
        <v>-22.064269413531747</v>
      </c>
      <c r="E57" s="476">
        <f>K44</f>
        <v>27.897092244410032</v>
      </c>
      <c r="F57" s="659"/>
    </row>
    <row r="58" spans="1:11" ht="18" customHeight="1" thickBot="1">
      <c r="A58" s="432" t="s">
        <v>152</v>
      </c>
      <c r="B58" s="46"/>
      <c r="C58" s="477">
        <f>I45</f>
        <v>-226.40590968865965</v>
      </c>
      <c r="D58" s="477">
        <f>J45</f>
        <v>-205.47849201251546</v>
      </c>
      <c r="E58" s="477">
        <f>K45</f>
        <v>-167.59257222639695</v>
      </c>
      <c r="F58" s="662"/>
    </row>
    <row r="59" spans="1:11" ht="18" customHeight="1">
      <c r="A59" s="441" t="s">
        <v>153</v>
      </c>
      <c r="B59" s="17"/>
      <c r="C59" s="17"/>
      <c r="D59" s="17"/>
      <c r="E59" s="17"/>
    </row>
    <row r="60" spans="1:11">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63"/>
  <sheetViews>
    <sheetView showGridLines="0" topLeftCell="A23"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49.85546875" customWidth="1"/>
    <col min="9" max="11" width="13.42578125" customWidth="1"/>
  </cols>
  <sheetData>
    <row r="1" spans="1:11" ht="18" customHeight="1">
      <c r="A1" s="377" t="s">
        <v>173</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174</v>
      </c>
      <c r="E3" s="185"/>
      <c r="F3" s="648" t="s">
        <v>175</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c r="A6" s="123" t="s">
        <v>108</v>
      </c>
      <c r="B6" s="26"/>
      <c r="C6" s="32"/>
      <c r="D6" s="38"/>
      <c r="E6" s="39"/>
      <c r="F6" s="659"/>
      <c r="I6" s="24"/>
      <c r="J6" s="24"/>
      <c r="K6" s="24"/>
    </row>
    <row r="7" spans="1:11" ht="18" customHeight="1">
      <c r="A7" s="107" t="s">
        <v>109</v>
      </c>
      <c r="B7" s="48"/>
      <c r="C7" s="506">
        <v>48.533103627272737</v>
      </c>
      <c r="D7" s="480">
        <v>60.000747359999998</v>
      </c>
      <c r="E7" s="481">
        <v>65.881991999999997</v>
      </c>
      <c r="F7" s="659"/>
      <c r="G7" s="29"/>
      <c r="I7" s="452">
        <v>30.280637907694619</v>
      </c>
      <c r="J7" s="452">
        <v>45.067739275738823</v>
      </c>
      <c r="K7" s="452">
        <v>52.414923324601737</v>
      </c>
    </row>
    <row r="8" spans="1:11" ht="18" customHeight="1" thickBot="1">
      <c r="A8" s="107" t="s">
        <v>110</v>
      </c>
      <c r="B8" s="49"/>
      <c r="C8" s="494">
        <v>6.25</v>
      </c>
      <c r="D8" s="482">
        <v>6.25</v>
      </c>
      <c r="E8" s="483">
        <v>6.25</v>
      </c>
      <c r="F8" s="659"/>
      <c r="G8" s="29"/>
      <c r="I8" s="406">
        <f>C8</f>
        <v>6.25</v>
      </c>
      <c r="J8" s="406">
        <f>D8</f>
        <v>6.25</v>
      </c>
      <c r="K8" s="406">
        <f>E8</f>
        <v>6.25</v>
      </c>
    </row>
    <row r="9" spans="1:11" ht="18" customHeight="1" thickBot="1">
      <c r="A9" s="105" t="s">
        <v>111</v>
      </c>
      <c r="B9" s="386">
        <f>ROUND((B8*B7),2)</f>
        <v>0</v>
      </c>
      <c r="C9" s="484">
        <f>ROUND((C8*C7),2)</f>
        <v>303.33</v>
      </c>
      <c r="D9" s="485">
        <f>ROUND((D8*D7),2)</f>
        <v>375</v>
      </c>
      <c r="E9" s="486">
        <f>ROUND((E8*E7),2)</f>
        <v>411.76</v>
      </c>
      <c r="F9" s="659"/>
      <c r="G9" s="29"/>
      <c r="I9" s="487">
        <f>ROUND((I8*I7),2)</f>
        <v>189.25</v>
      </c>
      <c r="J9" s="487">
        <f>ROUND((J8*J7),2)</f>
        <v>281.67</v>
      </c>
      <c r="K9" s="487">
        <f>ROUND((K8*K7),2)</f>
        <v>327.58999999999997</v>
      </c>
    </row>
    <row r="10" spans="1:11">
      <c r="A10" s="47"/>
      <c r="B10" s="50"/>
      <c r="C10" s="234"/>
      <c r="D10" s="235"/>
      <c r="E10" s="204"/>
      <c r="F10" s="659"/>
      <c r="G10" s="29"/>
      <c r="I10" s="227"/>
      <c r="J10" s="227"/>
      <c r="K10" s="227"/>
    </row>
    <row r="11" spans="1:11" ht="18" customHeight="1">
      <c r="A11" s="106" t="s">
        <v>112</v>
      </c>
      <c r="B11" s="50"/>
      <c r="C11" s="248"/>
      <c r="D11" s="195"/>
      <c r="E11" s="196"/>
      <c r="F11" s="659"/>
      <c r="G11" s="29"/>
      <c r="I11" s="291"/>
      <c r="J11" s="291"/>
      <c r="K11" s="291"/>
    </row>
    <row r="12" spans="1:11" ht="18" customHeight="1">
      <c r="A12" s="106" t="s">
        <v>113</v>
      </c>
      <c r="B12" s="50"/>
      <c r="C12" s="248"/>
      <c r="D12" s="195"/>
      <c r="E12" s="197"/>
      <c r="F12" s="659"/>
      <c r="G12" s="29"/>
      <c r="I12" s="291"/>
      <c r="J12" s="291"/>
      <c r="K12" s="291"/>
    </row>
    <row r="13" spans="1:11" ht="18" customHeight="1">
      <c r="A13" s="107" t="s">
        <v>114</v>
      </c>
      <c r="B13" s="52"/>
      <c r="C13" s="403">
        <v>21.311</v>
      </c>
      <c r="D13" s="404">
        <v>24.053999999999998</v>
      </c>
      <c r="E13" s="405">
        <v>25.742000000000001</v>
      </c>
      <c r="F13" s="659"/>
      <c r="G13" s="29"/>
      <c r="I13" s="406">
        <f>C13</f>
        <v>21.311</v>
      </c>
      <c r="J13" s="406">
        <f>D13</f>
        <v>24.053999999999998</v>
      </c>
      <c r="K13" s="406">
        <f>E13</f>
        <v>25.742000000000001</v>
      </c>
    </row>
    <row r="14" spans="1:11" ht="18" customHeight="1">
      <c r="A14" s="107" t="s">
        <v>115</v>
      </c>
      <c r="B14" s="52"/>
      <c r="C14" s="403">
        <v>6.5021004048493376</v>
      </c>
      <c r="D14" s="404">
        <v>7.3390044173546984</v>
      </c>
      <c r="E14" s="405">
        <v>7.8540222712041512</v>
      </c>
      <c r="F14" s="659"/>
      <c r="G14" s="29"/>
      <c r="I14" s="406">
        <f>C14</f>
        <v>6.5021004048493376</v>
      </c>
      <c r="J14" s="406">
        <f>D14</f>
        <v>7.3390044173546984</v>
      </c>
      <c r="K14" s="406">
        <f>E14</f>
        <v>7.8540222712041512</v>
      </c>
    </row>
    <row r="15" spans="1:11" ht="18" customHeight="1">
      <c r="A15" s="107" t="s">
        <v>116</v>
      </c>
      <c r="B15" s="52"/>
      <c r="C15" s="488">
        <v>45.026828690917696</v>
      </c>
      <c r="D15" s="489">
        <v>55.669533654225518</v>
      </c>
      <c r="E15" s="490">
        <v>61.400220942160502</v>
      </c>
      <c r="F15" s="659"/>
      <c r="G15" s="29"/>
      <c r="I15" s="406">
        <f>C15</f>
        <v>45.026828690917696</v>
      </c>
      <c r="J15" s="406">
        <f>D15</f>
        <v>55.669533654225518</v>
      </c>
      <c r="K15" s="406">
        <f>E15</f>
        <v>61.400220942160502</v>
      </c>
    </row>
    <row r="16" spans="1:11" ht="18" customHeight="1">
      <c r="A16" s="107" t="s">
        <v>117</v>
      </c>
      <c r="B16" s="52"/>
      <c r="C16" s="488">
        <v>25.950271321829</v>
      </c>
      <c r="D16" s="489">
        <v>32.678119442303142</v>
      </c>
      <c r="E16" s="490">
        <v>35.561482922506357</v>
      </c>
      <c r="F16" s="659"/>
      <c r="G16" s="29"/>
      <c r="I16" s="406">
        <f>C16</f>
        <v>25.950271321829</v>
      </c>
      <c r="J16" s="406">
        <f>D16</f>
        <v>32.678119442303142</v>
      </c>
      <c r="K16" s="406">
        <f>E16</f>
        <v>35.561482922506357</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55.801516666666672</v>
      </c>
      <c r="D18" s="404">
        <v>59.784183333333331</v>
      </c>
      <c r="E18" s="405">
        <v>60.381583333333339</v>
      </c>
      <c r="F18" s="659"/>
      <c r="G18" s="29"/>
      <c r="I18" s="406">
        <f>C18</f>
        <v>55.801516666666672</v>
      </c>
      <c r="J18" s="406">
        <f>D18</f>
        <v>59.784183333333331</v>
      </c>
      <c r="K18" s="406">
        <f>E18</f>
        <v>60.381583333333339</v>
      </c>
    </row>
    <row r="19" spans="1:11" ht="18" customHeight="1">
      <c r="A19" s="107" t="s">
        <v>120</v>
      </c>
      <c r="B19" s="52"/>
      <c r="C19" s="455">
        <v>22.626525000000001</v>
      </c>
      <c r="D19" s="404">
        <v>22.626525000000001</v>
      </c>
      <c r="E19" s="405">
        <v>22.626525000000001</v>
      </c>
      <c r="F19" s="659"/>
      <c r="G19" s="29"/>
      <c r="I19" s="406">
        <f>C19</f>
        <v>22.626525000000001</v>
      </c>
      <c r="J19" s="406">
        <f>D19</f>
        <v>22.626525000000001</v>
      </c>
      <c r="K19" s="406">
        <f>E19</f>
        <v>22.626525000000001</v>
      </c>
    </row>
    <row r="20" spans="1:11" ht="18" customHeight="1">
      <c r="A20" s="107" t="s">
        <v>121</v>
      </c>
      <c r="B20" s="52"/>
      <c r="C20" s="403">
        <v>0</v>
      </c>
      <c r="D20" s="404">
        <v>15.99</v>
      </c>
      <c r="E20" s="405">
        <v>15.99</v>
      </c>
      <c r="F20" s="659"/>
      <c r="G20" s="29"/>
      <c r="I20" s="406">
        <f>C20</f>
        <v>0</v>
      </c>
      <c r="J20" s="406">
        <f>D20</f>
        <v>15.99</v>
      </c>
      <c r="K20" s="406">
        <f>E20</f>
        <v>15.99</v>
      </c>
    </row>
    <row r="21" spans="1:11" ht="18" customHeight="1">
      <c r="A21" s="107" t="s">
        <v>122</v>
      </c>
      <c r="B21" s="53"/>
      <c r="C21" s="455">
        <v>16.061797086666669</v>
      </c>
      <c r="D21" s="456">
        <v>20.07724635833333</v>
      </c>
      <c r="E21" s="457">
        <v>25.096557947916668</v>
      </c>
      <c r="F21" s="659"/>
      <c r="G21" s="29"/>
      <c r="I21" s="406">
        <f>C21</f>
        <v>16.061797086666669</v>
      </c>
      <c r="J21" s="406">
        <f>D21</f>
        <v>20.07724635833333</v>
      </c>
      <c r="K21" s="406">
        <f>E21</f>
        <v>25.096557947916668</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23.5</v>
      </c>
      <c r="D23" s="404">
        <v>23.25</v>
      </c>
      <c r="E23" s="405">
        <v>24.25</v>
      </c>
      <c r="F23" s="659"/>
      <c r="G23" s="29"/>
      <c r="I23" s="406">
        <f>C23</f>
        <v>23.5</v>
      </c>
      <c r="J23" s="406">
        <f>D23</f>
        <v>23.25</v>
      </c>
      <c r="K23" s="406">
        <f>E23</f>
        <v>24.25</v>
      </c>
    </row>
    <row r="24" spans="1:11" ht="18" customHeight="1">
      <c r="A24" s="107" t="s">
        <v>125</v>
      </c>
      <c r="B24" s="54"/>
      <c r="C24" s="403">
        <v>11.171412709085351</v>
      </c>
      <c r="D24" s="404">
        <v>8.9985559308644003</v>
      </c>
      <c r="E24" s="405">
        <v>10.82739740278755</v>
      </c>
      <c r="F24" s="659"/>
      <c r="G24" s="29"/>
      <c r="I24" s="406">
        <f>C24</f>
        <v>11.171412709085351</v>
      </c>
      <c r="J24" s="406">
        <f>D24</f>
        <v>8.9985559308644003</v>
      </c>
      <c r="K24" s="406">
        <f>E24</f>
        <v>10.82739740278755</v>
      </c>
    </row>
    <row r="25" spans="1:11" ht="18" customHeight="1">
      <c r="A25" s="107" t="s">
        <v>126</v>
      </c>
      <c r="B25" s="54"/>
      <c r="C25" s="403">
        <v>14</v>
      </c>
      <c r="D25" s="404">
        <v>14</v>
      </c>
      <c r="E25" s="405">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21.973992872615948</v>
      </c>
      <c r="D27" s="408">
        <v>25.839073875267719</v>
      </c>
      <c r="E27" s="409">
        <v>27.702273653703941</v>
      </c>
      <c r="F27" s="659"/>
      <c r="G27" s="29"/>
      <c r="I27" s="406">
        <f>C27</f>
        <v>21.973992872615948</v>
      </c>
      <c r="J27" s="406">
        <f>D27</f>
        <v>25.839073875267719</v>
      </c>
      <c r="K27" s="406">
        <f>E27</f>
        <v>27.702273653703941</v>
      </c>
    </row>
    <row r="28" spans="1:11" ht="18" customHeight="1" thickBot="1">
      <c r="A28" s="105" t="s">
        <v>129</v>
      </c>
      <c r="B28" s="410">
        <f>SUM(B13:B27)</f>
        <v>0</v>
      </c>
      <c r="C28" s="411">
        <f>SUM(C13:C27)</f>
        <v>279.88470733993933</v>
      </c>
      <c r="D28" s="412">
        <f>SUM(D13:D27)</f>
        <v>329.11458884319876</v>
      </c>
      <c r="E28" s="413">
        <f>SUM(E13:E27)</f>
        <v>352.84633062206012</v>
      </c>
      <c r="F28" s="659"/>
      <c r="G28" s="29"/>
      <c r="I28" s="414">
        <f>SUM(I13:I27)</f>
        <v>279.88470733993933</v>
      </c>
      <c r="J28" s="414">
        <f>SUM(J13:J27)</f>
        <v>329.11458884319876</v>
      </c>
      <c r="K28" s="414">
        <f>SUM(K13:K27)</f>
        <v>352.84633062206012</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05" t="s">
        <v>139</v>
      </c>
      <c r="B39" s="410">
        <f>SUM(B31:B38)</f>
        <v>0</v>
      </c>
      <c r="C39" s="445">
        <f>SUM(C31:C38)</f>
        <v>158.91629836104084</v>
      </c>
      <c r="D39" s="446">
        <f>SUM(D31:D38)</f>
        <v>183.41422259898371</v>
      </c>
      <c r="E39" s="447">
        <f>SUM(E31:E38)</f>
        <v>195.48966447080704</v>
      </c>
      <c r="F39" s="659"/>
      <c r="G39" s="29"/>
      <c r="I39" s="414">
        <f>SUM(I31:I38)</f>
        <v>158.91629836104084</v>
      </c>
      <c r="J39" s="414">
        <f>SUM(J31:J38)</f>
        <v>183.41422259898371</v>
      </c>
      <c r="K39" s="414">
        <f>SUM(K31:K38)</f>
        <v>195.48966447080704</v>
      </c>
    </row>
    <row r="40" spans="1:11" ht="18" customHeight="1" thickBot="1">
      <c r="A40" s="107" t="s">
        <v>140</v>
      </c>
      <c r="B40" s="53"/>
      <c r="C40" s="296"/>
      <c r="D40" s="297"/>
      <c r="E40" s="278"/>
      <c r="F40" s="659"/>
      <c r="G40" s="29"/>
      <c r="I40" s="291"/>
      <c r="J40" s="291"/>
      <c r="K40" s="291"/>
    </row>
    <row r="41" spans="1:11" ht="18" customHeight="1" thickBot="1">
      <c r="A41" s="425" t="s">
        <v>141</v>
      </c>
      <c r="B41" s="410">
        <f>B28+B39+B40</f>
        <v>0</v>
      </c>
      <c r="C41" s="445">
        <f>C28+C39+C40</f>
        <v>438.80100570098017</v>
      </c>
      <c r="D41" s="446">
        <f>D28+D39+D40</f>
        <v>512.52881144218247</v>
      </c>
      <c r="E41" s="447">
        <f>E28+E39+E40</f>
        <v>548.33599509286717</v>
      </c>
      <c r="F41" s="659"/>
      <c r="G41" s="29"/>
      <c r="I41" s="414">
        <f>I28+I39+I40</f>
        <v>438.80100570098017</v>
      </c>
      <c r="J41" s="414">
        <f>J28+J39+J40</f>
        <v>512.52881144218247</v>
      </c>
      <c r="K41" s="414">
        <f>K28+K39+K40</f>
        <v>548.33599509286717</v>
      </c>
    </row>
    <row r="42" spans="1:11" ht="13.5" customHeight="1" thickBot="1">
      <c r="A42" s="65"/>
      <c r="B42" s="66"/>
      <c r="C42" s="309"/>
      <c r="D42" s="294"/>
      <c r="E42" s="295"/>
      <c r="F42" s="659"/>
      <c r="G42" s="29"/>
      <c r="I42" s="291"/>
      <c r="J42" s="291"/>
      <c r="K42" s="291"/>
    </row>
    <row r="43" spans="1:11" ht="18" customHeight="1">
      <c r="A43" s="507" t="s">
        <v>142</v>
      </c>
      <c r="B43" s="62"/>
      <c r="C43" s="310"/>
      <c r="D43" s="311"/>
      <c r="E43" s="312"/>
      <c r="F43" s="659"/>
      <c r="G43" s="29"/>
      <c r="I43" s="292"/>
      <c r="J43" s="292"/>
      <c r="K43" s="293"/>
    </row>
    <row r="44" spans="1:11" ht="18" customHeight="1">
      <c r="A44" s="427" t="s">
        <v>143</v>
      </c>
      <c r="B44" s="387">
        <f>B9-B28</f>
        <v>0</v>
      </c>
      <c r="C44" s="484">
        <f>C9-C28</f>
        <v>23.445292660060659</v>
      </c>
      <c r="D44" s="500">
        <f>D9-D28</f>
        <v>45.88541115680124</v>
      </c>
      <c r="E44" s="501">
        <f>E9-E28</f>
        <v>58.913669377939868</v>
      </c>
      <c r="F44" s="659"/>
      <c r="G44" s="29"/>
      <c r="I44" s="508">
        <f>I9-I28</f>
        <v>-90.634707339939325</v>
      </c>
      <c r="J44" s="508">
        <f>J9-J28</f>
        <v>-47.444588843198744</v>
      </c>
      <c r="K44" s="501">
        <f>K9-K28</f>
        <v>-25.256330622060148</v>
      </c>
    </row>
    <row r="45" spans="1:11" ht="18" customHeight="1" thickBot="1">
      <c r="A45" s="432" t="s">
        <v>144</v>
      </c>
      <c r="B45" s="433">
        <f>B9-B41</f>
        <v>0</v>
      </c>
      <c r="C45" s="472">
        <f>C9-C41</f>
        <v>-135.47100570098019</v>
      </c>
      <c r="D45" s="473">
        <f>D9-D41</f>
        <v>-137.52881144218247</v>
      </c>
      <c r="E45" s="474">
        <f>E9-E41</f>
        <v>-136.57599509286717</v>
      </c>
      <c r="F45" s="659"/>
      <c r="G45" s="29"/>
      <c r="I45" s="475">
        <f>I9-I41</f>
        <v>-249.55100570098017</v>
      </c>
      <c r="J45" s="475">
        <f>J9-J41</f>
        <v>-230.85881144218246</v>
      </c>
      <c r="K45" s="474">
        <f>K9-K41</f>
        <v>-220.74599509286719</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313"/>
      <c r="J47" s="313"/>
      <c r="K47" s="314"/>
    </row>
    <row r="48" spans="1:11" ht="18" customHeight="1">
      <c r="A48" s="123" t="s">
        <v>146</v>
      </c>
      <c r="B48" s="428" t="e">
        <f>ROUND((B28)/B8,2)</f>
        <v>#DIV/0!</v>
      </c>
      <c r="C48" s="468">
        <f>ROUND((C28)/C8,2)</f>
        <v>44.78</v>
      </c>
      <c r="D48" s="469">
        <f>ROUND((D28)/D8,2)</f>
        <v>52.66</v>
      </c>
      <c r="E48" s="470">
        <f>ROUND((E28)/E8,2)</f>
        <v>56.46</v>
      </c>
      <c r="F48" s="659"/>
      <c r="G48" s="29"/>
      <c r="I48" s="471">
        <f>ROUND((I28)/I8,2)</f>
        <v>44.78</v>
      </c>
      <c r="J48" s="471">
        <f>ROUND((J28)/J8,2)</f>
        <v>52.66</v>
      </c>
      <c r="K48" s="470">
        <f>ROUND((K28)/K8,2)</f>
        <v>56.46</v>
      </c>
    </row>
    <row r="49" spans="1:11" ht="18" customHeight="1" thickBot="1">
      <c r="A49" s="438" t="s">
        <v>147</v>
      </c>
      <c r="B49" s="433" t="e">
        <f>ROUND(B41/B8,2)</f>
        <v>#DIV/0!</v>
      </c>
      <c r="C49" s="472">
        <f>ROUND(C41/C8,2)</f>
        <v>70.209999999999994</v>
      </c>
      <c r="D49" s="473">
        <f>ROUND(D41/D8,2)</f>
        <v>82</v>
      </c>
      <c r="E49" s="474">
        <f>ROUND(E41/E8,2)</f>
        <v>87.73</v>
      </c>
      <c r="F49" s="659"/>
      <c r="G49" s="29"/>
      <c r="I49" s="475">
        <f>ROUND(I41/I8,2)</f>
        <v>70.209999999999994</v>
      </c>
      <c r="J49" s="475">
        <f>ROUND(J41/J8,2)</f>
        <v>82</v>
      </c>
      <c r="K49" s="474">
        <f>ROUND(K41/K8,2)</f>
        <v>87.73</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292"/>
      <c r="J51" s="292"/>
      <c r="K51" s="293"/>
    </row>
    <row r="52" spans="1:11" ht="18" customHeight="1">
      <c r="A52" s="123" t="s">
        <v>146</v>
      </c>
      <c r="B52" s="428" t="e">
        <f>ROUND((B28)/B7,2)</f>
        <v>#DIV/0!</v>
      </c>
      <c r="C52" s="468">
        <f>ROUND((C28)/C7,2)</f>
        <v>5.77</v>
      </c>
      <c r="D52" s="469">
        <f>ROUND((D28)/D7,2)</f>
        <v>5.49</v>
      </c>
      <c r="E52" s="470">
        <f>ROUND((E28)/E7,2)</f>
        <v>5.36</v>
      </c>
      <c r="F52" s="659"/>
      <c r="G52" s="29"/>
      <c r="I52" s="471">
        <f>ROUND((I28)/I7,2)</f>
        <v>9.24</v>
      </c>
      <c r="J52" s="471">
        <f>ROUND((J28)/J7,2)</f>
        <v>7.3</v>
      </c>
      <c r="K52" s="470">
        <f>ROUND((K28)/K7,2)</f>
        <v>6.73</v>
      </c>
    </row>
    <row r="53" spans="1:11" ht="18" customHeight="1" thickBot="1">
      <c r="A53" s="438" t="s">
        <v>147</v>
      </c>
      <c r="B53" s="433" t="e">
        <f>ROUND(B41/B7,2)</f>
        <v>#DIV/0!</v>
      </c>
      <c r="C53" s="472">
        <f>ROUND(C41/C7,2)</f>
        <v>9.0399999999999991</v>
      </c>
      <c r="D53" s="473">
        <f>ROUND(D41/D7,2)</f>
        <v>8.5399999999999991</v>
      </c>
      <c r="E53" s="474">
        <f>ROUND(E41/E7,2)</f>
        <v>8.32</v>
      </c>
      <c r="F53" s="659"/>
      <c r="G53" s="29"/>
      <c r="I53" s="475">
        <f>ROUND(I41/I7,2)</f>
        <v>14.49</v>
      </c>
      <c r="J53" s="475">
        <f>ROUND(J41/J7,2)</f>
        <v>11.37</v>
      </c>
      <c r="K53" s="474">
        <f>ROUND(K41/K7,2)</f>
        <v>10.46</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30.280637907694619</v>
      </c>
      <c r="D56" s="476">
        <f>J7</f>
        <v>45.067739275738823</v>
      </c>
      <c r="E56" s="476">
        <f>K7</f>
        <v>52.414923324601737</v>
      </c>
      <c r="F56" s="659"/>
    </row>
    <row r="57" spans="1:11" ht="18" customHeight="1">
      <c r="A57" s="427" t="s">
        <v>151</v>
      </c>
      <c r="B57" s="45"/>
      <c r="C57" s="476">
        <f>I44</f>
        <v>-90.634707339939325</v>
      </c>
      <c r="D57" s="476">
        <f>J44</f>
        <v>-47.444588843198744</v>
      </c>
      <c r="E57" s="476">
        <f>K44</f>
        <v>-25.256330622060148</v>
      </c>
      <c r="F57" s="659"/>
    </row>
    <row r="58" spans="1:11" ht="18" customHeight="1" thickBot="1">
      <c r="A58" s="432" t="s">
        <v>152</v>
      </c>
      <c r="B58" s="46"/>
      <c r="C58" s="477">
        <f>I45</f>
        <v>-249.55100570098017</v>
      </c>
      <c r="D58" s="477">
        <f>J45</f>
        <v>-230.85881144218246</v>
      </c>
      <c r="E58" s="477">
        <f>K45</f>
        <v>-220.74599509286719</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63"/>
  <sheetViews>
    <sheetView showGridLines="0" topLeftCell="A20" zoomScale="96" zoomScaleNormal="96"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7.140625" customWidth="1"/>
    <col min="9" max="11" width="13.42578125" customWidth="1"/>
  </cols>
  <sheetData>
    <row r="1" spans="1:11" ht="18" customHeight="1">
      <c r="A1" s="377" t="s">
        <v>176</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64</v>
      </c>
      <c r="E3" s="185"/>
      <c r="F3" s="648" t="s">
        <v>177</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thickBot="1">
      <c r="A6" s="106" t="s">
        <v>108</v>
      </c>
      <c r="B6" s="50"/>
      <c r="C6" s="62"/>
      <c r="D6" s="63"/>
      <c r="E6" s="64"/>
      <c r="F6" s="659"/>
      <c r="I6" s="24"/>
      <c r="J6" s="24"/>
      <c r="K6" s="24"/>
    </row>
    <row r="7" spans="1:11" ht="18" customHeight="1">
      <c r="A7" s="107" t="s">
        <v>109</v>
      </c>
      <c r="B7" s="48"/>
      <c r="C7" s="509">
        <v>35.26029135862931</v>
      </c>
      <c r="D7" s="510">
        <v>42.989699999999999</v>
      </c>
      <c r="E7" s="511">
        <v>50.000328000000003</v>
      </c>
      <c r="F7" s="659"/>
      <c r="G7" s="29"/>
      <c r="I7" s="452">
        <v>23.622193059273741</v>
      </c>
      <c r="J7" s="452">
        <v>31.370220573051629</v>
      </c>
      <c r="K7" s="452">
        <v>39.920534552839577</v>
      </c>
    </row>
    <row r="8" spans="1:11" ht="18" customHeight="1" thickBot="1">
      <c r="A8" s="107" t="s">
        <v>110</v>
      </c>
      <c r="B8" s="49"/>
      <c r="C8" s="494">
        <v>13.2</v>
      </c>
      <c r="D8" s="482">
        <v>13.2</v>
      </c>
      <c r="E8" s="483">
        <v>13.2</v>
      </c>
      <c r="F8" s="659"/>
      <c r="G8" s="29"/>
      <c r="I8" s="406">
        <f>C8</f>
        <v>13.2</v>
      </c>
      <c r="J8" s="406">
        <f>D8</f>
        <v>13.2</v>
      </c>
      <c r="K8" s="406">
        <f>E8</f>
        <v>13.2</v>
      </c>
    </row>
    <row r="9" spans="1:11" ht="18" customHeight="1" thickBot="1">
      <c r="A9" s="105" t="s">
        <v>111</v>
      </c>
      <c r="B9" s="386">
        <f>ROUND((B8*B7),2)</f>
        <v>0</v>
      </c>
      <c r="C9" s="484">
        <f>ROUND((C8*C7),2)</f>
        <v>465.44</v>
      </c>
      <c r="D9" s="500">
        <f>ROUND((D8*D7),2)</f>
        <v>567.46</v>
      </c>
      <c r="E9" s="501">
        <f>ROUND((E8*E7),2)</f>
        <v>660</v>
      </c>
      <c r="F9" s="659"/>
      <c r="G9" s="29"/>
      <c r="I9" s="487">
        <f>ROUND((I8*I7),2)</f>
        <v>311.81</v>
      </c>
      <c r="J9" s="487">
        <f>ROUND((J8*J7),2)</f>
        <v>414.09</v>
      </c>
      <c r="K9" s="487">
        <f>ROUND((K8*K7),2)</f>
        <v>526.95000000000005</v>
      </c>
    </row>
    <row r="10" spans="1:11">
      <c r="A10" s="47"/>
      <c r="B10" s="50"/>
      <c r="C10" s="242"/>
      <c r="D10" s="238"/>
      <c r="E10" s="239"/>
      <c r="F10" s="659"/>
      <c r="G10" s="29"/>
      <c r="I10" s="291"/>
      <c r="J10" s="291"/>
      <c r="K10" s="291"/>
    </row>
    <row r="11" spans="1:11" ht="18" customHeight="1">
      <c r="A11" s="106" t="s">
        <v>112</v>
      </c>
      <c r="B11" s="50"/>
      <c r="C11" s="193"/>
      <c r="D11" s="249"/>
      <c r="E11" s="250"/>
      <c r="F11" s="659"/>
      <c r="G11" s="29"/>
      <c r="I11" s="291"/>
      <c r="J11" s="291"/>
      <c r="K11" s="291"/>
    </row>
    <row r="12" spans="1:11" ht="18" customHeight="1">
      <c r="A12" s="106" t="s">
        <v>113</v>
      </c>
      <c r="B12" s="50"/>
      <c r="C12" s="193"/>
      <c r="D12" s="249"/>
      <c r="E12" s="250"/>
      <c r="F12" s="659"/>
      <c r="G12" s="29"/>
      <c r="I12" s="291"/>
      <c r="J12" s="291"/>
      <c r="K12" s="291"/>
    </row>
    <row r="13" spans="1:11" ht="18" customHeight="1">
      <c r="A13" s="107" t="s">
        <v>114</v>
      </c>
      <c r="B13" s="52"/>
      <c r="C13" s="403">
        <v>84.350000000000009</v>
      </c>
      <c r="D13" s="404">
        <v>84.350000000000009</v>
      </c>
      <c r="E13" s="405">
        <v>84.350000000000009</v>
      </c>
      <c r="F13" s="659"/>
      <c r="G13" s="29"/>
      <c r="I13" s="406">
        <f>C13</f>
        <v>84.350000000000009</v>
      </c>
      <c r="J13" s="406">
        <f>D13</f>
        <v>84.350000000000009</v>
      </c>
      <c r="K13" s="406">
        <f>E13</f>
        <v>84.350000000000009</v>
      </c>
    </row>
    <row r="14" spans="1:11" ht="18" customHeight="1">
      <c r="A14" s="107" t="s">
        <v>115</v>
      </c>
      <c r="B14" s="52"/>
      <c r="C14" s="403">
        <v>9</v>
      </c>
      <c r="D14" s="404">
        <v>9</v>
      </c>
      <c r="E14" s="405">
        <v>9</v>
      </c>
      <c r="F14" s="659"/>
      <c r="G14" s="29"/>
      <c r="I14" s="406">
        <f>C14</f>
        <v>9</v>
      </c>
      <c r="J14" s="406">
        <f>D14</f>
        <v>9</v>
      </c>
      <c r="K14" s="406">
        <f>E14</f>
        <v>9</v>
      </c>
    </row>
    <row r="15" spans="1:11" ht="18" customHeight="1">
      <c r="A15" s="107" t="s">
        <v>116</v>
      </c>
      <c r="B15" s="52"/>
      <c r="C15" s="488">
        <v>54.032194429101239</v>
      </c>
      <c r="D15" s="489">
        <v>66.312238617533339</v>
      </c>
      <c r="E15" s="490">
        <v>76.95494358084116</v>
      </c>
      <c r="F15" s="659"/>
      <c r="G15" s="29"/>
      <c r="I15" s="406">
        <f>C15</f>
        <v>54.032194429101239</v>
      </c>
      <c r="J15" s="406">
        <f>D15</f>
        <v>66.312238617533339</v>
      </c>
      <c r="K15" s="406">
        <f>E15</f>
        <v>76.95494358084116</v>
      </c>
    </row>
    <row r="16" spans="1:11" ht="18" customHeight="1">
      <c r="A16" s="107" t="s">
        <v>117</v>
      </c>
      <c r="B16" s="52"/>
      <c r="C16" s="488">
        <v>26.911392481896701</v>
      </c>
      <c r="D16" s="489">
        <v>32.678119442303142</v>
      </c>
      <c r="E16" s="490">
        <v>37.483725242641839</v>
      </c>
      <c r="F16" s="659"/>
      <c r="G16" s="29"/>
      <c r="I16" s="406">
        <f>C16</f>
        <v>26.911392481896701</v>
      </c>
      <c r="J16" s="406">
        <f>D16</f>
        <v>32.678119442303142</v>
      </c>
      <c r="K16" s="406">
        <f>E16</f>
        <v>37.483725242641839</v>
      </c>
    </row>
    <row r="17" spans="1:11" ht="18" customHeight="1">
      <c r="A17" s="107" t="s">
        <v>118</v>
      </c>
      <c r="B17" s="53"/>
      <c r="C17" s="491">
        <v>4.3876088271653648</v>
      </c>
      <c r="D17" s="492">
        <v>4.9360599305610364</v>
      </c>
      <c r="E17" s="493">
        <v>6.032962137352377</v>
      </c>
      <c r="F17" s="659"/>
      <c r="G17" s="29"/>
      <c r="I17" s="406">
        <f>C17</f>
        <v>4.3876088271653648</v>
      </c>
      <c r="J17" s="406">
        <f>D17</f>
        <v>4.9360599305610364</v>
      </c>
      <c r="K17" s="406">
        <f>E17</f>
        <v>6.032962137352377</v>
      </c>
    </row>
    <row r="18" spans="1:11" ht="18" customHeight="1">
      <c r="A18" s="107" t="s">
        <v>119</v>
      </c>
      <c r="B18" s="52"/>
      <c r="C18" s="403">
        <v>61.264969135802467</v>
      </c>
      <c r="D18" s="404">
        <v>61.264969135802467</v>
      </c>
      <c r="E18" s="405">
        <v>73.930236507547619</v>
      </c>
      <c r="F18" s="659"/>
      <c r="G18" s="29"/>
      <c r="I18" s="406">
        <f>C18</f>
        <v>61.264969135802467</v>
      </c>
      <c r="J18" s="406">
        <f>D18</f>
        <v>61.264969135802467</v>
      </c>
      <c r="K18" s="406">
        <f>E18</f>
        <v>73.930236507547619</v>
      </c>
    </row>
    <row r="19" spans="1:11" ht="18" customHeight="1">
      <c r="A19" s="107" t="s">
        <v>120</v>
      </c>
      <c r="B19" s="52"/>
      <c r="C19" s="403">
        <v>5.7749999999999986</v>
      </c>
      <c r="D19" s="404">
        <v>5.7749999999999986</v>
      </c>
      <c r="E19" s="405">
        <v>5.7749999999999986</v>
      </c>
      <c r="F19" s="659"/>
      <c r="G19" s="29"/>
      <c r="I19" s="406">
        <f>C19</f>
        <v>5.7749999999999986</v>
      </c>
      <c r="J19" s="406">
        <f>D19</f>
        <v>5.7749999999999986</v>
      </c>
      <c r="K19" s="406">
        <f>E19</f>
        <v>5.7749999999999986</v>
      </c>
    </row>
    <row r="20" spans="1:11" ht="18" customHeight="1">
      <c r="A20" s="107" t="s">
        <v>121</v>
      </c>
      <c r="B20" s="52"/>
      <c r="C20" s="403">
        <v>0</v>
      </c>
      <c r="D20" s="404">
        <v>23.88333333333334</v>
      </c>
      <c r="E20" s="405">
        <v>23.88333333333334</v>
      </c>
      <c r="F20" s="659"/>
      <c r="G20" s="29"/>
      <c r="I20" s="406">
        <f>C20</f>
        <v>0</v>
      </c>
      <c r="J20" s="406">
        <f>D20</f>
        <v>23.88333333333334</v>
      </c>
      <c r="K20" s="406">
        <f>E20</f>
        <v>23.88333333333334</v>
      </c>
    </row>
    <row r="21" spans="1:11" ht="18" customHeight="1">
      <c r="A21" s="107" t="s">
        <v>122</v>
      </c>
      <c r="B21" s="53"/>
      <c r="C21" s="455">
        <v>17.006608679999999</v>
      </c>
      <c r="D21" s="456">
        <v>21.258260849999999</v>
      </c>
      <c r="E21" s="457">
        <v>26.572826062499999</v>
      </c>
      <c r="F21" s="659"/>
      <c r="G21" s="29"/>
      <c r="I21" s="406">
        <f>C21</f>
        <v>17.006608679999999</v>
      </c>
      <c r="J21" s="406">
        <f>D21</f>
        <v>21.258260849999999</v>
      </c>
      <c r="K21" s="406">
        <f>E21</f>
        <v>26.572826062499999</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22.25</v>
      </c>
      <c r="D23" s="404">
        <v>22.25</v>
      </c>
      <c r="E23" s="405">
        <v>22.25</v>
      </c>
      <c r="F23" s="659"/>
      <c r="G23" s="29"/>
      <c r="I23" s="406">
        <f>C23</f>
        <v>22.25</v>
      </c>
      <c r="J23" s="406">
        <f>D23</f>
        <v>22.25</v>
      </c>
      <c r="K23" s="406">
        <f>E23</f>
        <v>22.25</v>
      </c>
    </row>
    <row r="24" spans="1:11" ht="18" customHeight="1">
      <c r="A24" s="107" t="s">
        <v>125</v>
      </c>
      <c r="B24" s="54"/>
      <c r="C24" s="512">
        <v>14.252449758674819</v>
      </c>
      <c r="D24" s="513">
        <v>11.34152428740985</v>
      </c>
      <c r="E24" s="514">
        <v>11.24581072154448</v>
      </c>
      <c r="F24" s="659"/>
      <c r="G24" s="29"/>
      <c r="I24" s="406">
        <f>C24</f>
        <v>14.252449758674819</v>
      </c>
      <c r="J24" s="406">
        <f>D24</f>
        <v>11.34152428740985</v>
      </c>
      <c r="K24" s="406">
        <f>E24</f>
        <v>11.24581072154448</v>
      </c>
    </row>
    <row r="25" spans="1:11" ht="18" customHeight="1">
      <c r="A25" s="107" t="s">
        <v>126</v>
      </c>
      <c r="B25" s="54"/>
      <c r="C25" s="512">
        <v>14</v>
      </c>
      <c r="D25" s="513">
        <v>14</v>
      </c>
      <c r="E25" s="514">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12.465308532744739</v>
      </c>
      <c r="D27" s="408">
        <v>14.232484011957681</v>
      </c>
      <c r="E27" s="409">
        <v>15.63488556593536</v>
      </c>
      <c r="F27" s="659"/>
      <c r="G27" s="29"/>
      <c r="I27" s="406">
        <f>C27</f>
        <v>12.465308532744739</v>
      </c>
      <c r="J27" s="406">
        <f>D27</f>
        <v>14.232484011957681</v>
      </c>
      <c r="K27" s="406">
        <f>E27</f>
        <v>15.63488556593536</v>
      </c>
    </row>
    <row r="28" spans="1:11" ht="18" customHeight="1" thickBot="1">
      <c r="A28" s="105" t="s">
        <v>129</v>
      </c>
      <c r="B28" s="410">
        <f>SUM(B13:B27)</f>
        <v>0</v>
      </c>
      <c r="C28" s="411">
        <f>SUM(C13:C27)</f>
        <v>341.65479443269396</v>
      </c>
      <c r="D28" s="412">
        <f>SUM(D13:D27)</f>
        <v>390.09033644041745</v>
      </c>
      <c r="E28" s="413">
        <f>SUM(E13:E27)</f>
        <v>428.52799030014376</v>
      </c>
      <c r="F28" s="659"/>
      <c r="G28" s="29"/>
      <c r="I28" s="414">
        <f>SUM(I13:I27)</f>
        <v>341.65479443269396</v>
      </c>
      <c r="J28" s="414">
        <f>SUM(J13:J27)</f>
        <v>390.09033644041745</v>
      </c>
      <c r="K28" s="414">
        <f>SUM(K13:K27)</f>
        <v>428.52799030014376</v>
      </c>
    </row>
    <row r="29" spans="1:11">
      <c r="A29" s="47"/>
      <c r="B29" s="50"/>
      <c r="C29" s="193"/>
      <c r="D29" s="249"/>
      <c r="E29" s="250"/>
      <c r="F29" s="659"/>
      <c r="G29" s="29"/>
      <c r="I29" s="291"/>
      <c r="J29" s="291"/>
      <c r="K29" s="291"/>
    </row>
    <row r="30" spans="1:11" ht="18" customHeight="1">
      <c r="A30" s="106" t="s">
        <v>130</v>
      </c>
      <c r="B30" s="50"/>
      <c r="C30" s="193"/>
      <c r="D30" s="249"/>
      <c r="E30" s="250"/>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22" t="s">
        <v>139</v>
      </c>
      <c r="B39" s="448">
        <f>SUM(B31:B38)</f>
        <v>0</v>
      </c>
      <c r="C39" s="465">
        <f>SUM(C31:C38)</f>
        <v>158.91629836104084</v>
      </c>
      <c r="D39" s="466">
        <f>SUM(D31:D38)</f>
        <v>183.41422259898371</v>
      </c>
      <c r="E39" s="467">
        <f>SUM(E31:E38)</f>
        <v>195.48966447080704</v>
      </c>
      <c r="F39" s="659"/>
      <c r="G39" s="29"/>
      <c r="I39" s="414">
        <f>SUM(I31:I38)</f>
        <v>158.91629836104084</v>
      </c>
      <c r="J39" s="414">
        <f>SUM(J31:J38)</f>
        <v>183.41422259898371</v>
      </c>
      <c r="K39" s="414">
        <f>SUM(K31:K38)</f>
        <v>195.48966447080704</v>
      </c>
    </row>
    <row r="40" spans="1:11" ht="18" customHeight="1" thickBot="1">
      <c r="A40" s="124" t="s">
        <v>140</v>
      </c>
      <c r="B40" s="30"/>
      <c r="C40" s="305"/>
      <c r="D40" s="315"/>
      <c r="E40" s="316"/>
      <c r="F40" s="659"/>
      <c r="G40" s="29"/>
      <c r="I40" s="291"/>
      <c r="J40" s="291"/>
      <c r="K40" s="291"/>
    </row>
    <row r="41" spans="1:11" ht="18" customHeight="1" thickBot="1">
      <c r="A41" s="451" t="s">
        <v>141</v>
      </c>
      <c r="B41" s="448">
        <f>B28+B39+B40</f>
        <v>0</v>
      </c>
      <c r="C41" s="465">
        <f>C28+C39+C40</f>
        <v>500.57109279373481</v>
      </c>
      <c r="D41" s="466">
        <f>D28+D39+D40</f>
        <v>573.5045590394011</v>
      </c>
      <c r="E41" s="467">
        <f>E28+E39+E40</f>
        <v>624.0176547709508</v>
      </c>
      <c r="F41" s="659"/>
      <c r="G41" s="29"/>
      <c r="I41" s="414">
        <f>I28+I39+I40</f>
        <v>500.57109279373481</v>
      </c>
      <c r="J41" s="414">
        <f>J28+J39+J40</f>
        <v>573.5045590394011</v>
      </c>
      <c r="K41" s="414">
        <f>K28+K39+K40</f>
        <v>624.0176547709508</v>
      </c>
    </row>
    <row r="42" spans="1:11" ht="13.5" customHeight="1" thickBot="1">
      <c r="A42" s="31"/>
      <c r="B42" s="14"/>
      <c r="C42" s="279"/>
      <c r="D42" s="280"/>
      <c r="E42" s="281"/>
      <c r="F42" s="659"/>
      <c r="G42" s="29"/>
      <c r="I42" s="291"/>
      <c r="J42" s="291"/>
      <c r="K42" s="291"/>
    </row>
    <row r="43" spans="1:11" ht="18" customHeight="1">
      <c r="A43" s="426" t="s">
        <v>142</v>
      </c>
      <c r="B43" s="32"/>
      <c r="C43" s="306"/>
      <c r="D43" s="317"/>
      <c r="E43" s="318"/>
      <c r="F43" s="659"/>
      <c r="G43" s="29"/>
      <c r="I43" s="323"/>
      <c r="J43" s="292"/>
      <c r="K43" s="293"/>
    </row>
    <row r="44" spans="1:11" ht="18" customHeight="1">
      <c r="A44" s="427" t="s">
        <v>143</v>
      </c>
      <c r="B44" s="428">
        <f>B9-B28</f>
        <v>0</v>
      </c>
      <c r="C44" s="468">
        <f>C9-C28</f>
        <v>123.78520556730604</v>
      </c>
      <c r="D44" s="469">
        <f>D9-D28</f>
        <v>177.36966355958259</v>
      </c>
      <c r="E44" s="470">
        <f>E9-E28</f>
        <v>231.47200969985624</v>
      </c>
      <c r="F44" s="659"/>
      <c r="G44" s="29"/>
      <c r="I44" s="468">
        <f>I9-I28</f>
        <v>-29.844794432693959</v>
      </c>
      <c r="J44" s="471">
        <f>J9-J28</f>
        <v>23.99966355958253</v>
      </c>
      <c r="K44" s="470">
        <f>K9-K28</f>
        <v>98.422009699856289</v>
      </c>
    </row>
    <row r="45" spans="1:11" ht="18" customHeight="1" thickBot="1">
      <c r="A45" s="432" t="s">
        <v>144</v>
      </c>
      <c r="B45" s="433">
        <f>B9-B41</f>
        <v>0</v>
      </c>
      <c r="C45" s="472">
        <f>C9-C41</f>
        <v>-35.131092793734808</v>
      </c>
      <c r="D45" s="473">
        <f>D9-D41</f>
        <v>-6.0445590394010651</v>
      </c>
      <c r="E45" s="474">
        <f>E9-E41</f>
        <v>35.982345229049201</v>
      </c>
      <c r="F45" s="659"/>
      <c r="G45" s="29"/>
      <c r="I45" s="472">
        <f>I9-I41</f>
        <v>-188.7610927937348</v>
      </c>
      <c r="J45" s="475">
        <f>J9-J41</f>
        <v>-159.41455903940113</v>
      </c>
      <c r="K45" s="474">
        <f>K9-K41</f>
        <v>-97.067654770950753</v>
      </c>
    </row>
    <row r="46" spans="1:11" ht="13.5" customHeight="1" thickBot="1">
      <c r="A46" s="25"/>
      <c r="B46" s="14"/>
      <c r="C46" s="279"/>
      <c r="D46" s="280"/>
      <c r="E46" s="281"/>
      <c r="F46" s="659"/>
      <c r="G46" s="29"/>
      <c r="I46" s="291"/>
      <c r="J46" s="291"/>
      <c r="K46" s="291"/>
    </row>
    <row r="47" spans="1:11" ht="18" customHeight="1">
      <c r="A47" s="437" t="s">
        <v>145</v>
      </c>
      <c r="B47" s="33"/>
      <c r="C47" s="307"/>
      <c r="D47" s="319"/>
      <c r="E47" s="320"/>
      <c r="F47" s="659"/>
      <c r="G47" s="29"/>
      <c r="I47" s="323"/>
      <c r="J47" s="292"/>
      <c r="K47" s="293"/>
    </row>
    <row r="48" spans="1:11" ht="18" customHeight="1">
      <c r="A48" s="123" t="s">
        <v>146</v>
      </c>
      <c r="B48" s="428" t="e">
        <f>ROUND((B28)/B8,2)</f>
        <v>#DIV/0!</v>
      </c>
      <c r="C48" s="468">
        <f>ROUND((C28)/C8,2)</f>
        <v>25.88</v>
      </c>
      <c r="D48" s="469">
        <f>ROUND((D28)/D8,2)</f>
        <v>29.55</v>
      </c>
      <c r="E48" s="470">
        <f>ROUND((E28)/E8,2)</f>
        <v>32.46</v>
      </c>
      <c r="F48" s="659"/>
      <c r="G48" s="29"/>
      <c r="I48" s="468">
        <f>ROUND((I28)/I8,2)</f>
        <v>25.88</v>
      </c>
      <c r="J48" s="471">
        <f>ROUND((J28)/J8,2)</f>
        <v>29.55</v>
      </c>
      <c r="K48" s="470">
        <f>ROUND((K28)/K8,2)</f>
        <v>32.46</v>
      </c>
    </row>
    <row r="49" spans="1:11" ht="18" customHeight="1" thickBot="1">
      <c r="A49" s="438" t="s">
        <v>147</v>
      </c>
      <c r="B49" s="433" t="e">
        <f>ROUND(B41/B8,2)</f>
        <v>#DIV/0!</v>
      </c>
      <c r="C49" s="472">
        <f>ROUND(C41/C8,2)</f>
        <v>37.92</v>
      </c>
      <c r="D49" s="473">
        <f>ROUND(D41/D8,2)</f>
        <v>43.45</v>
      </c>
      <c r="E49" s="474">
        <f>ROUND(E41/E8,2)</f>
        <v>47.27</v>
      </c>
      <c r="F49" s="659"/>
      <c r="G49" s="29"/>
      <c r="I49" s="472">
        <f>ROUND(I41/I8,2)</f>
        <v>37.92</v>
      </c>
      <c r="J49" s="475">
        <f>ROUND(J41/J8,2)</f>
        <v>43.45</v>
      </c>
      <c r="K49" s="474">
        <f>ROUND(K41/K8,2)</f>
        <v>47.27</v>
      </c>
    </row>
    <row r="50" spans="1:11" ht="13.5" customHeight="1" thickBot="1">
      <c r="A50" s="25"/>
      <c r="B50" s="34"/>
      <c r="C50" s="308"/>
      <c r="D50" s="321"/>
      <c r="E50" s="322"/>
      <c r="F50" s="659"/>
      <c r="G50" s="29"/>
      <c r="I50" s="291"/>
      <c r="J50" s="291"/>
      <c r="K50" s="291"/>
    </row>
    <row r="51" spans="1:11" ht="18" customHeight="1">
      <c r="A51" s="437" t="s">
        <v>148</v>
      </c>
      <c r="B51" s="33"/>
      <c r="C51" s="307"/>
      <c r="D51" s="319"/>
      <c r="E51" s="320"/>
      <c r="F51" s="659"/>
      <c r="G51" s="29"/>
      <c r="I51" s="323"/>
      <c r="J51" s="292"/>
      <c r="K51" s="293"/>
    </row>
    <row r="52" spans="1:11" ht="18" customHeight="1">
      <c r="A52" s="123" t="s">
        <v>146</v>
      </c>
      <c r="B52" s="428" t="e">
        <f>ROUND((B28)/B7,2)</f>
        <v>#DIV/0!</v>
      </c>
      <c r="C52" s="468">
        <f>ROUND((C28)/C7,2)</f>
        <v>9.69</v>
      </c>
      <c r="D52" s="469">
        <f>ROUND((D28)/D7,2)</f>
        <v>9.07</v>
      </c>
      <c r="E52" s="470">
        <f>ROUND((E28)/E7,2)</f>
        <v>8.57</v>
      </c>
      <c r="F52" s="659"/>
      <c r="G52" s="29"/>
      <c r="I52" s="468">
        <f>ROUND((I28)/I7,2)</f>
        <v>14.46</v>
      </c>
      <c r="J52" s="471">
        <f>ROUND((J28)/J7,2)</f>
        <v>12.44</v>
      </c>
      <c r="K52" s="470">
        <f>ROUND((K28)/K7,2)</f>
        <v>10.73</v>
      </c>
    </row>
    <row r="53" spans="1:11" ht="18" customHeight="1" thickBot="1">
      <c r="A53" s="438" t="s">
        <v>147</v>
      </c>
      <c r="B53" s="433" t="e">
        <f>ROUND(B41/B7,2)</f>
        <v>#DIV/0!</v>
      </c>
      <c r="C53" s="472">
        <f>ROUND(C41/C7,2)</f>
        <v>14.2</v>
      </c>
      <c r="D53" s="473">
        <f>ROUND(D41/D7,2)</f>
        <v>13.34</v>
      </c>
      <c r="E53" s="474">
        <f>ROUND(E41/E7,2)</f>
        <v>12.48</v>
      </c>
      <c r="F53" s="659"/>
      <c r="G53" s="29"/>
      <c r="I53" s="472">
        <f>ROUND(I41/I7,2)</f>
        <v>21.19</v>
      </c>
      <c r="J53" s="475">
        <f>ROUND(J41/J7,2)</f>
        <v>18.28</v>
      </c>
      <c r="K53" s="474">
        <f>ROUND(K41/K7,2)</f>
        <v>15.63</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23.622193059273741</v>
      </c>
      <c r="D56" s="476">
        <f>J7</f>
        <v>31.370220573051629</v>
      </c>
      <c r="E56" s="476">
        <f>K7</f>
        <v>39.920534552839577</v>
      </c>
      <c r="F56" s="659"/>
    </row>
    <row r="57" spans="1:11" ht="18" customHeight="1">
      <c r="A57" s="427" t="s">
        <v>151</v>
      </c>
      <c r="B57" s="45"/>
      <c r="C57" s="476">
        <f>I44</f>
        <v>-29.844794432693959</v>
      </c>
      <c r="D57" s="476">
        <f>J44</f>
        <v>23.99966355958253</v>
      </c>
      <c r="E57" s="476">
        <f>K44</f>
        <v>98.422009699856289</v>
      </c>
      <c r="F57" s="659"/>
    </row>
    <row r="58" spans="1:11" ht="18" customHeight="1" thickBot="1">
      <c r="A58" s="432" t="s">
        <v>152</v>
      </c>
      <c r="B58" s="46"/>
      <c r="C58" s="477">
        <f>I45</f>
        <v>-188.7610927937348</v>
      </c>
      <c r="D58" s="477">
        <f>J45</f>
        <v>-159.41455903940113</v>
      </c>
      <c r="E58" s="477">
        <f>K45</f>
        <v>-97.067654770950753</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horizontalDpi="90" verticalDpi="9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
  <sheetViews>
    <sheetView showGridLines="0" topLeftCell="A28"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ht="18" customHeight="1">
      <c r="A1" s="377" t="s">
        <v>178</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179</v>
      </c>
      <c r="E3" s="185"/>
      <c r="F3" s="648" t="s">
        <v>180</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c r="A6" s="123" t="s">
        <v>108</v>
      </c>
      <c r="B6" s="26"/>
      <c r="C6" s="32"/>
      <c r="D6" s="38"/>
      <c r="E6" s="39"/>
      <c r="F6" s="659"/>
      <c r="I6" s="24"/>
      <c r="J6" s="24"/>
      <c r="K6" s="24"/>
    </row>
    <row r="7" spans="1:11" ht="18" customHeight="1">
      <c r="A7" s="107" t="s">
        <v>109</v>
      </c>
      <c r="B7" s="48"/>
      <c r="C7" s="506">
        <v>22.270715126290419</v>
      </c>
      <c r="D7" s="480">
        <v>27.910425376223781</v>
      </c>
      <c r="E7" s="481">
        <v>32.990383999999999</v>
      </c>
      <c r="F7" s="659"/>
      <c r="G7" s="29"/>
      <c r="I7" s="452">
        <v>13.8</v>
      </c>
      <c r="J7" s="452">
        <v>19.3</v>
      </c>
      <c r="K7" s="452">
        <v>22.8</v>
      </c>
    </row>
    <row r="8" spans="1:11" ht="18" customHeight="1" thickBot="1">
      <c r="A8" s="107" t="s">
        <v>110</v>
      </c>
      <c r="B8" s="49"/>
      <c r="C8" s="494">
        <v>16.5</v>
      </c>
      <c r="D8" s="482">
        <v>16.5</v>
      </c>
      <c r="E8" s="483">
        <v>16.5</v>
      </c>
      <c r="F8" s="659"/>
      <c r="G8" s="29"/>
      <c r="I8" s="406">
        <f>C8</f>
        <v>16.5</v>
      </c>
      <c r="J8" s="406">
        <f>D8</f>
        <v>16.5</v>
      </c>
      <c r="K8" s="406">
        <f>E8</f>
        <v>16.5</v>
      </c>
    </row>
    <row r="9" spans="1:11" ht="18" customHeight="1" thickBot="1">
      <c r="A9" s="105" t="s">
        <v>111</v>
      </c>
      <c r="B9" s="386">
        <f>ROUND((B8*B7),2)</f>
        <v>0</v>
      </c>
      <c r="C9" s="484">
        <f>ROUND((C8*C7),2)</f>
        <v>367.47</v>
      </c>
      <c r="D9" s="485">
        <f>ROUND((D8*D7),2)</f>
        <v>460.52</v>
      </c>
      <c r="E9" s="486">
        <f>ROUND((E8*E7),2)</f>
        <v>544.34</v>
      </c>
      <c r="F9" s="659"/>
      <c r="G9" s="29"/>
      <c r="I9" s="487">
        <f>ROUND((I8*I7),2)</f>
        <v>227.7</v>
      </c>
      <c r="J9" s="487">
        <f>ROUND((J8*J7),2)</f>
        <v>318.45</v>
      </c>
      <c r="K9" s="487">
        <f>ROUND((K8*K7),2)</f>
        <v>376.2</v>
      </c>
    </row>
    <row r="10" spans="1:11">
      <c r="A10" s="47"/>
      <c r="B10" s="50"/>
      <c r="C10" s="234"/>
      <c r="D10" s="235"/>
      <c r="E10" s="204"/>
      <c r="F10" s="659"/>
      <c r="G10" s="29"/>
      <c r="I10" s="227"/>
      <c r="J10" s="227"/>
      <c r="K10" s="227"/>
    </row>
    <row r="11" spans="1:11" ht="18" customHeight="1">
      <c r="A11" s="106" t="s">
        <v>112</v>
      </c>
      <c r="B11" s="50"/>
      <c r="C11" s="248"/>
      <c r="D11" s="195"/>
      <c r="E11" s="196"/>
      <c r="F11" s="659"/>
      <c r="G11" s="29"/>
      <c r="I11" s="291"/>
      <c r="J11" s="291"/>
      <c r="K11" s="291"/>
    </row>
    <row r="12" spans="1:11" ht="18" customHeight="1">
      <c r="A12" s="106" t="s">
        <v>113</v>
      </c>
      <c r="B12" s="50"/>
      <c r="C12" s="248"/>
      <c r="D12" s="195"/>
      <c r="E12" s="197"/>
      <c r="F12" s="659"/>
      <c r="G12" s="29"/>
      <c r="I12" s="291"/>
      <c r="J12" s="291"/>
      <c r="K12" s="291"/>
    </row>
    <row r="13" spans="1:11" ht="18" customHeight="1">
      <c r="A13" s="107" t="s">
        <v>114</v>
      </c>
      <c r="B13" s="52"/>
      <c r="C13" s="403">
        <v>19.079999999999998</v>
      </c>
      <c r="D13" s="404">
        <v>21.465</v>
      </c>
      <c r="E13" s="405">
        <v>23.85</v>
      </c>
      <c r="F13" s="659"/>
      <c r="G13" s="29"/>
      <c r="I13" s="406">
        <f>C13</f>
        <v>19.079999999999998</v>
      </c>
      <c r="J13" s="406">
        <f>D13</f>
        <v>21.465</v>
      </c>
      <c r="K13" s="406">
        <f>E13</f>
        <v>23.85</v>
      </c>
    </row>
    <row r="14" spans="1:11" ht="18" customHeight="1">
      <c r="A14" s="107" t="s">
        <v>115</v>
      </c>
      <c r="B14" s="52"/>
      <c r="C14" s="403">
        <v>0</v>
      </c>
      <c r="D14" s="404">
        <v>0</v>
      </c>
      <c r="E14" s="405">
        <v>0</v>
      </c>
      <c r="F14" s="659"/>
      <c r="G14" s="29"/>
      <c r="I14" s="406">
        <f>C14</f>
        <v>0</v>
      </c>
      <c r="J14" s="406">
        <f>D14</f>
        <v>0</v>
      </c>
      <c r="K14" s="406">
        <f>E14</f>
        <v>0</v>
      </c>
    </row>
    <row r="15" spans="1:11" ht="18" customHeight="1">
      <c r="A15" s="107" t="s">
        <v>116</v>
      </c>
      <c r="B15" s="52"/>
      <c r="C15" s="488">
        <v>39.29614140298272</v>
      </c>
      <c r="D15" s="489">
        <v>49.120176753728401</v>
      </c>
      <c r="E15" s="490">
        <v>58.125542491911943</v>
      </c>
      <c r="F15" s="659"/>
      <c r="G15" s="29"/>
      <c r="I15" s="406">
        <f>C15</f>
        <v>39.29614140298272</v>
      </c>
      <c r="J15" s="406">
        <f>D15</f>
        <v>49.120176753728401</v>
      </c>
      <c r="K15" s="406">
        <f>E15</f>
        <v>58.125542491911943</v>
      </c>
    </row>
    <row r="16" spans="1:11" ht="18" customHeight="1">
      <c r="A16" s="107" t="s">
        <v>117</v>
      </c>
      <c r="B16" s="52"/>
      <c r="C16" s="488">
        <v>15.37793856108383</v>
      </c>
      <c r="D16" s="489">
        <v>19.22242320135479</v>
      </c>
      <c r="E16" s="490">
        <v>22.105786681558001</v>
      </c>
      <c r="F16" s="659"/>
      <c r="G16" s="29"/>
      <c r="I16" s="406">
        <f>C16</f>
        <v>15.37793856108383</v>
      </c>
      <c r="J16" s="406">
        <f>D16</f>
        <v>19.22242320135479</v>
      </c>
      <c r="K16" s="406">
        <f>E16</f>
        <v>22.105786681558001</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47.950732242744067</v>
      </c>
      <c r="D18" s="404">
        <v>45.559175514511878</v>
      </c>
      <c r="E18" s="405">
        <v>32.046880000000002</v>
      </c>
      <c r="F18" s="659"/>
      <c r="G18" s="29"/>
      <c r="I18" s="406">
        <f>C18</f>
        <v>47.950732242744067</v>
      </c>
      <c r="J18" s="406">
        <f>D18</f>
        <v>45.559175514511878</v>
      </c>
      <c r="K18" s="406">
        <f>E18</f>
        <v>32.046880000000002</v>
      </c>
    </row>
    <row r="19" spans="1:11" ht="18" customHeight="1">
      <c r="A19" s="107" t="s">
        <v>120</v>
      </c>
      <c r="B19" s="52"/>
      <c r="C19" s="455">
        <v>0</v>
      </c>
      <c r="D19" s="456">
        <v>0</v>
      </c>
      <c r="E19" s="457">
        <v>0</v>
      </c>
      <c r="F19" s="659"/>
      <c r="G19" s="29"/>
      <c r="I19" s="406">
        <f>C19</f>
        <v>0</v>
      </c>
      <c r="J19" s="406">
        <f>D19</f>
        <v>0</v>
      </c>
      <c r="K19" s="406">
        <f>E19</f>
        <v>0</v>
      </c>
    </row>
    <row r="20" spans="1:11" ht="18" customHeight="1">
      <c r="A20" s="107" t="s">
        <v>121</v>
      </c>
      <c r="B20" s="52"/>
      <c r="C20" s="403">
        <v>0</v>
      </c>
      <c r="D20" s="404">
        <v>23.88333333333334</v>
      </c>
      <c r="E20" s="405">
        <v>23.88333333333334</v>
      </c>
      <c r="F20" s="659"/>
      <c r="G20" s="29"/>
      <c r="I20" s="406">
        <f>C20</f>
        <v>0</v>
      </c>
      <c r="J20" s="406">
        <f>D20</f>
        <v>23.88333333333334</v>
      </c>
      <c r="K20" s="406">
        <f>E20</f>
        <v>23.88333333333334</v>
      </c>
    </row>
    <row r="21" spans="1:11" ht="18" customHeight="1">
      <c r="A21" s="107" t="s">
        <v>122</v>
      </c>
      <c r="B21" s="53"/>
      <c r="C21" s="455">
        <v>16.061797086666669</v>
      </c>
      <c r="D21" s="456">
        <v>20.07724635833333</v>
      </c>
      <c r="E21" s="457">
        <v>25.096557947916668</v>
      </c>
      <c r="F21" s="659"/>
      <c r="G21" s="29"/>
      <c r="I21" s="406">
        <f>C21</f>
        <v>16.061797086666669</v>
      </c>
      <c r="J21" s="406">
        <f>D21</f>
        <v>20.07724635833333</v>
      </c>
      <c r="K21" s="406">
        <f>E21</f>
        <v>25.096557947916668</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22</v>
      </c>
      <c r="D23" s="404">
        <v>22.25</v>
      </c>
      <c r="E23" s="405">
        <v>22.25</v>
      </c>
      <c r="F23" s="659"/>
      <c r="G23" s="29"/>
      <c r="I23" s="406">
        <f>C23</f>
        <v>22</v>
      </c>
      <c r="J23" s="406">
        <f>D23</f>
        <v>22.25</v>
      </c>
      <c r="K23" s="406">
        <f>E23</f>
        <v>22.25</v>
      </c>
    </row>
    <row r="24" spans="1:11" ht="18" customHeight="1">
      <c r="A24" s="107" t="s">
        <v>125</v>
      </c>
      <c r="B24" s="54"/>
      <c r="C24" s="403">
        <v>9.9709598295498409</v>
      </c>
      <c r="D24" s="404">
        <v>8.7389547901018485</v>
      </c>
      <c r="E24" s="405">
        <v>10.14749094857938</v>
      </c>
      <c r="F24" s="659"/>
      <c r="G24" s="29"/>
      <c r="I24" s="406">
        <f>C24</f>
        <v>9.9709598295498409</v>
      </c>
      <c r="J24" s="406">
        <f>D24</f>
        <v>8.7389547901018485</v>
      </c>
      <c r="K24" s="406">
        <f>E24</f>
        <v>10.14749094857938</v>
      </c>
    </row>
    <row r="25" spans="1:11" ht="18" customHeight="1">
      <c r="A25" s="107" t="s">
        <v>126</v>
      </c>
      <c r="B25" s="54"/>
      <c r="C25" s="512">
        <v>14</v>
      </c>
      <c r="D25" s="513">
        <v>14</v>
      </c>
      <c r="E25" s="514">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7.5618533607647134</v>
      </c>
      <c r="D27" s="408">
        <v>9.2063203368450601</v>
      </c>
      <c r="E27" s="409">
        <v>9.5772319771594834</v>
      </c>
      <c r="F27" s="659"/>
      <c r="G27" s="29"/>
      <c r="I27" s="406">
        <f>C27</f>
        <v>7.5618533607647134</v>
      </c>
      <c r="J27" s="406">
        <f>D27</f>
        <v>9.2063203368450601</v>
      </c>
      <c r="K27" s="406">
        <f>E27</f>
        <v>9.5772319771594834</v>
      </c>
    </row>
    <row r="28" spans="1:11" ht="18" customHeight="1" thickBot="1">
      <c r="A28" s="105" t="s">
        <v>129</v>
      </c>
      <c r="B28" s="410">
        <f>SUM(B13:B27)</f>
        <v>0</v>
      </c>
      <c r="C28" s="411">
        <f>SUM(C13:C27)</f>
        <v>207.25868507110044</v>
      </c>
      <c r="D28" s="412">
        <f>SUM(D13:D27)</f>
        <v>252.33097711972525</v>
      </c>
      <c r="E28" s="413">
        <f>SUM(E13:E27)</f>
        <v>262.49709052890643</v>
      </c>
      <c r="F28" s="659"/>
      <c r="G28" s="29"/>
      <c r="I28" s="414">
        <f>SUM(I13:I27)</f>
        <v>207.25868507110044</v>
      </c>
      <c r="J28" s="414">
        <f>SUM(J13:J27)</f>
        <v>252.33097711972525</v>
      </c>
      <c r="K28" s="414">
        <f>SUM(K13:K27)</f>
        <v>262.49709052890643</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22" t="s">
        <v>139</v>
      </c>
      <c r="B39" s="448">
        <f>SUM(B31:B38)</f>
        <v>0</v>
      </c>
      <c r="C39" s="465">
        <f>SUM(C31:C38)</f>
        <v>158.91629836104084</v>
      </c>
      <c r="D39" s="466">
        <f>SUM(D31:D38)</f>
        <v>183.41422259898371</v>
      </c>
      <c r="E39" s="467">
        <f>SUM(E31:E38)</f>
        <v>195.48966447080704</v>
      </c>
      <c r="F39" s="659"/>
      <c r="G39" s="29"/>
      <c r="I39" s="414">
        <f>SUM(I31:I38)</f>
        <v>158.91629836104084</v>
      </c>
      <c r="J39" s="414">
        <f>SUM(J31:J38)</f>
        <v>183.41422259898371</v>
      </c>
      <c r="K39" s="414">
        <f>SUM(K31:K38)</f>
        <v>195.48966447080704</v>
      </c>
    </row>
    <row r="40" spans="1:11" ht="18" customHeight="1" thickBot="1">
      <c r="A40" s="124" t="s">
        <v>140</v>
      </c>
      <c r="B40" s="30"/>
      <c r="C40" s="298"/>
      <c r="D40" s="299"/>
      <c r="E40" s="300"/>
      <c r="F40" s="659"/>
      <c r="G40" s="29"/>
      <c r="I40" s="291"/>
      <c r="J40" s="291"/>
      <c r="K40" s="291"/>
    </row>
    <row r="41" spans="1:11" ht="18" customHeight="1" thickBot="1">
      <c r="A41" s="451" t="s">
        <v>141</v>
      </c>
      <c r="B41" s="448">
        <f>B28+B39+B40</f>
        <v>0</v>
      </c>
      <c r="C41" s="465">
        <f>C28+C39+C40</f>
        <v>366.17498343214129</v>
      </c>
      <c r="D41" s="466">
        <f>D28+D39+D40</f>
        <v>435.74519971870893</v>
      </c>
      <c r="E41" s="467">
        <f>E28+E39+E40</f>
        <v>457.98675499971347</v>
      </c>
      <c r="F41" s="659"/>
      <c r="G41" s="29"/>
      <c r="I41" s="414">
        <f>I28+I39+I40</f>
        <v>366.17498343214129</v>
      </c>
      <c r="J41" s="414">
        <f>J28+J39+J40</f>
        <v>435.74519971870893</v>
      </c>
      <c r="K41" s="414">
        <f>K28+K39+K40</f>
        <v>457.98675499971347</v>
      </c>
    </row>
    <row r="42" spans="1:11" ht="13.5" customHeight="1" thickBot="1">
      <c r="A42" s="31"/>
      <c r="B42" s="14"/>
      <c r="C42" s="279"/>
      <c r="D42" s="280"/>
      <c r="E42" s="281"/>
      <c r="F42" s="659"/>
      <c r="G42" s="29"/>
      <c r="I42" s="291"/>
      <c r="J42" s="291"/>
      <c r="K42" s="291"/>
    </row>
    <row r="43" spans="1:11" ht="18" customHeight="1">
      <c r="A43" s="426" t="s">
        <v>142</v>
      </c>
      <c r="B43" s="32"/>
      <c r="C43" s="282"/>
      <c r="D43" s="283"/>
      <c r="E43" s="284"/>
      <c r="F43" s="659"/>
      <c r="G43" s="29"/>
      <c r="I43" s="323"/>
      <c r="J43" s="292"/>
      <c r="K43" s="293"/>
    </row>
    <row r="44" spans="1:11" ht="18" customHeight="1">
      <c r="A44" s="427" t="s">
        <v>143</v>
      </c>
      <c r="B44" s="428">
        <f>B9-B28</f>
        <v>0</v>
      </c>
      <c r="C44" s="468">
        <f>C9-C28</f>
        <v>160.21131492889958</v>
      </c>
      <c r="D44" s="469">
        <f>D9-D28</f>
        <v>208.18902288027473</v>
      </c>
      <c r="E44" s="470">
        <f>E9-E28</f>
        <v>281.84290947109361</v>
      </c>
      <c r="F44" s="659"/>
      <c r="G44" s="29"/>
      <c r="I44" s="468">
        <f>I9-I28</f>
        <v>20.441314928899544</v>
      </c>
      <c r="J44" s="471">
        <f>J9-J28</f>
        <v>66.119022880274741</v>
      </c>
      <c r="K44" s="470">
        <f>K9-K28</f>
        <v>113.70290947109356</v>
      </c>
    </row>
    <row r="45" spans="1:11" ht="18" customHeight="1" thickBot="1">
      <c r="A45" s="432" t="s">
        <v>144</v>
      </c>
      <c r="B45" s="433">
        <f>B9-B41</f>
        <v>0</v>
      </c>
      <c r="C45" s="472">
        <f>C9-C41</f>
        <v>1.2950165678587382</v>
      </c>
      <c r="D45" s="473">
        <f>D9-D41</f>
        <v>24.77480028129105</v>
      </c>
      <c r="E45" s="474">
        <f>E9-E41</f>
        <v>86.353245000286563</v>
      </c>
      <c r="F45" s="659"/>
      <c r="G45" s="29"/>
      <c r="I45" s="472">
        <f>I9-I41</f>
        <v>-138.4749834321413</v>
      </c>
      <c r="J45" s="475">
        <f>J9-J41</f>
        <v>-117.29519971870894</v>
      </c>
      <c r="K45" s="474">
        <f>K9-K41</f>
        <v>-81.78675499971348</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323"/>
      <c r="J47" s="292"/>
      <c r="K47" s="293"/>
    </row>
    <row r="48" spans="1:11" ht="18" customHeight="1">
      <c r="A48" s="123" t="s">
        <v>146</v>
      </c>
      <c r="B48" s="428" t="e">
        <f>ROUND((B28)/B8,2)</f>
        <v>#DIV/0!</v>
      </c>
      <c r="C48" s="468">
        <f>ROUND((C28)/C8,2)</f>
        <v>12.56</v>
      </c>
      <c r="D48" s="469">
        <f>ROUND((D28)/D8,2)</f>
        <v>15.29</v>
      </c>
      <c r="E48" s="470">
        <f>ROUND((E28)/E8,2)</f>
        <v>15.91</v>
      </c>
      <c r="F48" s="659"/>
      <c r="G48" s="29"/>
      <c r="I48" s="468">
        <f>ROUND((I28)/I8,2)</f>
        <v>12.56</v>
      </c>
      <c r="J48" s="471">
        <f>ROUND((J28)/J8,2)</f>
        <v>15.29</v>
      </c>
      <c r="K48" s="470">
        <f>ROUND((K28)/K8,2)</f>
        <v>15.91</v>
      </c>
    </row>
    <row r="49" spans="1:11" ht="18" customHeight="1" thickBot="1">
      <c r="A49" s="438" t="s">
        <v>147</v>
      </c>
      <c r="B49" s="433" t="e">
        <f>ROUND(B41/B8,2)</f>
        <v>#DIV/0!</v>
      </c>
      <c r="C49" s="472">
        <f>ROUND(C41/C8,2)</f>
        <v>22.19</v>
      </c>
      <c r="D49" s="473">
        <f>ROUND(D41/D8,2)</f>
        <v>26.41</v>
      </c>
      <c r="E49" s="474">
        <f>ROUND(E41/E8,2)</f>
        <v>27.76</v>
      </c>
      <c r="F49" s="659"/>
      <c r="G49" s="29"/>
      <c r="I49" s="472">
        <f>ROUND(I41/I8,2)</f>
        <v>22.19</v>
      </c>
      <c r="J49" s="475">
        <f>ROUND(J41/J8,2)</f>
        <v>26.41</v>
      </c>
      <c r="K49" s="474">
        <f>ROUND(K41/K8,2)</f>
        <v>27.76</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323"/>
      <c r="J51" s="292"/>
      <c r="K51" s="293"/>
    </row>
    <row r="52" spans="1:11" ht="18" customHeight="1">
      <c r="A52" s="123" t="s">
        <v>146</v>
      </c>
      <c r="B52" s="428" t="e">
        <f>ROUND((B28)/B7,2)</f>
        <v>#DIV/0!</v>
      </c>
      <c r="C52" s="468">
        <f>ROUND((C28)/C7,2)</f>
        <v>9.31</v>
      </c>
      <c r="D52" s="469">
        <f>ROUND((D28)/D7,2)</f>
        <v>9.0399999999999991</v>
      </c>
      <c r="E52" s="470">
        <f>ROUND((E28)/E7,2)</f>
        <v>7.96</v>
      </c>
      <c r="F52" s="659"/>
      <c r="G52" s="29"/>
      <c r="I52" s="468">
        <f>ROUND((I28)/I7,2)</f>
        <v>15.02</v>
      </c>
      <c r="J52" s="471">
        <f>ROUND((J28)/J7,2)</f>
        <v>13.07</v>
      </c>
      <c r="K52" s="470">
        <f>ROUND((K28)/K7,2)</f>
        <v>11.51</v>
      </c>
    </row>
    <row r="53" spans="1:11" ht="18" customHeight="1" thickBot="1">
      <c r="A53" s="438" t="s">
        <v>147</v>
      </c>
      <c r="B53" s="433" t="e">
        <f>ROUND(B41/B7,2)</f>
        <v>#DIV/0!</v>
      </c>
      <c r="C53" s="472">
        <f>ROUND(C41/C7,2)</f>
        <v>16.440000000000001</v>
      </c>
      <c r="D53" s="473">
        <f>ROUND(D41/D7,2)</f>
        <v>15.61</v>
      </c>
      <c r="E53" s="474">
        <f>ROUND(E41/E7,2)</f>
        <v>13.88</v>
      </c>
      <c r="F53" s="659"/>
      <c r="G53" s="29"/>
      <c r="I53" s="472">
        <f>ROUND(I41/I7,2)</f>
        <v>26.53</v>
      </c>
      <c r="J53" s="475">
        <f>ROUND(J41/J7,2)</f>
        <v>22.58</v>
      </c>
      <c r="K53" s="474">
        <f>ROUND(K41/K7,2)</f>
        <v>20.09</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13.8</v>
      </c>
      <c r="D56" s="476">
        <f>J7</f>
        <v>19.3</v>
      </c>
      <c r="E56" s="476">
        <f>K7</f>
        <v>22.8</v>
      </c>
      <c r="F56" s="659"/>
    </row>
    <row r="57" spans="1:11" ht="18" customHeight="1">
      <c r="A57" s="427" t="s">
        <v>151</v>
      </c>
      <c r="B57" s="45"/>
      <c r="C57" s="476">
        <f>I44</f>
        <v>20.441314928899544</v>
      </c>
      <c r="D57" s="476">
        <f>J44</f>
        <v>66.119022880274741</v>
      </c>
      <c r="E57" s="476">
        <f>K44</f>
        <v>113.70290947109356</v>
      </c>
      <c r="F57" s="659"/>
    </row>
    <row r="58" spans="1:11" ht="18" customHeight="1" thickBot="1">
      <c r="A58" s="432" t="s">
        <v>152</v>
      </c>
      <c r="B58" s="46"/>
      <c r="C58" s="477">
        <f>I45</f>
        <v>-138.4749834321413</v>
      </c>
      <c r="D58" s="477">
        <f>J45</f>
        <v>-117.29519971870894</v>
      </c>
      <c r="E58" s="477">
        <f>K45</f>
        <v>-81.78675499971348</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63"/>
  <sheetViews>
    <sheetView showGridLines="0" topLeftCell="A36" workbookViewId="0">
      <selection activeCell="C28" sqref="C28"/>
    </sheetView>
  </sheetViews>
  <sheetFormatPr defaultRowHeight="18" customHeight="1"/>
  <cols>
    <col min="1" max="1" width="55.7109375" customWidth="1"/>
    <col min="2" max="2" width="13.85546875" bestFit="1" customWidth="1"/>
    <col min="3" max="3" width="21.5703125" customWidth="1"/>
    <col min="4" max="4" width="50" customWidth="1"/>
    <col min="7" max="7" width="12.28515625" customWidth="1"/>
  </cols>
  <sheetData>
    <row r="1" spans="1:7" ht="18" customHeight="1">
      <c r="A1" s="377" t="s">
        <v>181</v>
      </c>
      <c r="B1" s="16"/>
      <c r="C1" s="16"/>
      <c r="D1" s="17"/>
    </row>
    <row r="2" spans="1:7" ht="18" customHeight="1" thickBot="1">
      <c r="A2" s="18"/>
      <c r="B2" s="18"/>
      <c r="C2" s="378" t="s">
        <v>96</v>
      </c>
      <c r="D2" s="378" t="s">
        <v>97</v>
      </c>
    </row>
    <row r="3" spans="1:7" ht="18" customHeight="1" thickBot="1">
      <c r="A3" s="122" t="s">
        <v>98</v>
      </c>
      <c r="B3" s="182"/>
      <c r="C3" s="186" t="s">
        <v>66</v>
      </c>
      <c r="D3" s="654" t="s">
        <v>182</v>
      </c>
    </row>
    <row r="4" spans="1:7" ht="18" customHeight="1" thickBot="1">
      <c r="A4" s="19"/>
      <c r="B4" s="180" t="s">
        <v>101</v>
      </c>
      <c r="C4" s="174" t="s">
        <v>102</v>
      </c>
      <c r="D4" s="659"/>
      <c r="G4" s="515" t="s">
        <v>183</v>
      </c>
    </row>
    <row r="5" spans="1:7" ht="18" customHeight="1" thickBot="1">
      <c r="A5" s="60" t="s">
        <v>104</v>
      </c>
      <c r="B5" s="131" t="s">
        <v>105</v>
      </c>
      <c r="C5" s="191" t="s">
        <v>105</v>
      </c>
      <c r="D5" s="659"/>
      <c r="G5" s="165" t="s">
        <v>105</v>
      </c>
    </row>
    <row r="6" spans="1:7" ht="18" customHeight="1">
      <c r="A6" s="478" t="s">
        <v>108</v>
      </c>
      <c r="B6" s="62"/>
      <c r="C6" s="62"/>
      <c r="D6" s="659"/>
      <c r="G6" s="24"/>
    </row>
    <row r="7" spans="1:7" ht="18" customHeight="1">
      <c r="A7" s="107" t="s">
        <v>184</v>
      </c>
      <c r="B7" s="48"/>
      <c r="C7" s="516">
        <v>949.07482500620711</v>
      </c>
      <c r="D7" s="659"/>
      <c r="E7" s="29"/>
      <c r="G7" s="382">
        <v>610.15982467544984</v>
      </c>
    </row>
    <row r="8" spans="1:7" ht="18" customHeight="1" thickBot="1">
      <c r="A8" s="107" t="s">
        <v>185</v>
      </c>
      <c r="B8" s="49"/>
      <c r="C8" s="517">
        <v>0.38</v>
      </c>
      <c r="D8" s="659"/>
      <c r="E8" s="29"/>
      <c r="G8" s="406">
        <f>C8</f>
        <v>0.38</v>
      </c>
    </row>
    <row r="9" spans="1:7" ht="18" customHeight="1" thickBot="1">
      <c r="A9" s="105" t="s">
        <v>111</v>
      </c>
      <c r="B9" s="386">
        <f>ROUND((B8*B7),2)</f>
        <v>0</v>
      </c>
      <c r="C9" s="518">
        <f>ROUND((C8*C7),2)</f>
        <v>360.65</v>
      </c>
      <c r="D9" s="659"/>
      <c r="E9" s="29"/>
      <c r="G9" s="487">
        <f>ROUND((G8*G7),2)</f>
        <v>231.86</v>
      </c>
    </row>
    <row r="10" spans="1:7">
      <c r="A10" s="47"/>
      <c r="B10" s="50"/>
      <c r="C10" s="242"/>
      <c r="D10" s="659"/>
      <c r="E10" s="29"/>
      <c r="G10" s="291"/>
    </row>
    <row r="11" spans="1:7" ht="18" customHeight="1">
      <c r="A11" s="106" t="s">
        <v>112</v>
      </c>
      <c r="B11" s="50"/>
      <c r="C11" s="193"/>
      <c r="D11" s="659"/>
      <c r="E11" s="29"/>
      <c r="G11" s="291"/>
    </row>
    <row r="12" spans="1:7" ht="18" customHeight="1">
      <c r="A12" s="106" t="s">
        <v>113</v>
      </c>
      <c r="B12" s="50"/>
      <c r="C12" s="193"/>
      <c r="D12" s="659"/>
      <c r="E12" s="29"/>
      <c r="G12" s="291"/>
    </row>
    <row r="13" spans="1:7" ht="18" customHeight="1">
      <c r="A13" s="107" t="s">
        <v>114</v>
      </c>
      <c r="B13" s="52"/>
      <c r="C13" s="403">
        <v>44.400000000000013</v>
      </c>
      <c r="D13" s="659"/>
      <c r="E13" s="29"/>
      <c r="G13" s="406">
        <f>C13</f>
        <v>44.400000000000013</v>
      </c>
    </row>
    <row r="14" spans="1:7" ht="18" customHeight="1">
      <c r="A14" s="107" t="s">
        <v>115</v>
      </c>
      <c r="B14" s="52"/>
      <c r="C14" s="403">
        <v>0</v>
      </c>
      <c r="D14" s="659"/>
      <c r="E14" s="29"/>
      <c r="G14" s="406">
        <f>C14</f>
        <v>0</v>
      </c>
    </row>
    <row r="15" spans="1:7" ht="18" customHeight="1">
      <c r="A15" s="107" t="s">
        <v>116</v>
      </c>
      <c r="B15" s="52"/>
      <c r="C15" s="488">
        <v>37.658802177858441</v>
      </c>
      <c r="D15" s="659"/>
      <c r="E15" s="29"/>
      <c r="G15" s="406">
        <f>C15</f>
        <v>37.658802177858441</v>
      </c>
    </row>
    <row r="16" spans="1:7" ht="18" customHeight="1">
      <c r="A16" s="107" t="s">
        <v>117</v>
      </c>
      <c r="B16" s="52"/>
      <c r="C16" s="488">
        <v>14.41681740101609</v>
      </c>
      <c r="D16" s="659"/>
      <c r="E16" s="29"/>
      <c r="G16" s="406">
        <f>C16</f>
        <v>14.41681740101609</v>
      </c>
    </row>
    <row r="17" spans="1:7" ht="18" customHeight="1">
      <c r="A17" s="107" t="s">
        <v>118</v>
      </c>
      <c r="B17" s="53"/>
      <c r="C17" s="491">
        <v>8.2267665509350589</v>
      </c>
      <c r="D17" s="659"/>
      <c r="E17" s="29"/>
      <c r="G17" s="406">
        <f>C17</f>
        <v>8.2267665509350589</v>
      </c>
    </row>
    <row r="18" spans="1:7" ht="18" customHeight="1">
      <c r="A18" s="107" t="s">
        <v>119</v>
      </c>
      <c r="B18" s="52"/>
      <c r="C18" s="403">
        <v>55.46</v>
      </c>
      <c r="D18" s="659"/>
      <c r="E18" s="29"/>
      <c r="G18" s="406">
        <f>C18</f>
        <v>55.46</v>
      </c>
    </row>
    <row r="19" spans="1:7" ht="18" customHeight="1">
      <c r="A19" s="107" t="s">
        <v>120</v>
      </c>
      <c r="B19" s="52"/>
      <c r="C19" s="403">
        <v>7.7</v>
      </c>
      <c r="D19" s="659"/>
      <c r="E19" s="29"/>
      <c r="G19" s="406">
        <f>C19</f>
        <v>7.7</v>
      </c>
    </row>
    <row r="20" spans="1:7" ht="18" customHeight="1">
      <c r="A20" s="107" t="s">
        <v>121</v>
      </c>
      <c r="B20" s="52"/>
      <c r="C20" s="403">
        <v>0</v>
      </c>
      <c r="D20" s="659"/>
      <c r="E20" s="29"/>
      <c r="G20" s="406">
        <f>C20</f>
        <v>0</v>
      </c>
    </row>
    <row r="21" spans="1:7" ht="18" customHeight="1">
      <c r="A21" s="107" t="s">
        <v>122</v>
      </c>
      <c r="B21" s="53"/>
      <c r="C21" s="455">
        <v>24.801304325</v>
      </c>
      <c r="D21" s="659"/>
      <c r="E21" s="29"/>
      <c r="G21" s="406">
        <f>C21</f>
        <v>24.801304325</v>
      </c>
    </row>
    <row r="22" spans="1:7" ht="18" customHeight="1">
      <c r="A22" s="107" t="s">
        <v>123</v>
      </c>
      <c r="B22" s="52"/>
      <c r="C22" s="403">
        <v>11.56328841689489</v>
      </c>
      <c r="D22" s="659"/>
      <c r="E22" s="29"/>
      <c r="G22" s="406">
        <f>C22</f>
        <v>11.56328841689489</v>
      </c>
    </row>
    <row r="23" spans="1:7" ht="18" customHeight="1">
      <c r="A23" s="107" t="s">
        <v>124</v>
      </c>
      <c r="B23" s="52"/>
      <c r="C23" s="403">
        <v>21.5</v>
      </c>
      <c r="D23" s="659"/>
      <c r="E23" s="29"/>
      <c r="G23" s="406">
        <f>C23</f>
        <v>21.5</v>
      </c>
    </row>
    <row r="24" spans="1:7" ht="18" customHeight="1">
      <c r="A24" s="107" t="s">
        <v>125</v>
      </c>
      <c r="B24" s="54"/>
      <c r="C24" s="512">
        <v>12.02797644111293</v>
      </c>
      <c r="D24" s="659"/>
      <c r="E24" s="29"/>
      <c r="G24" s="406">
        <f>C24</f>
        <v>12.02797644111293</v>
      </c>
    </row>
    <row r="25" spans="1:7" ht="18" customHeight="1">
      <c r="A25" s="107" t="s">
        <v>126</v>
      </c>
      <c r="B25" s="54"/>
      <c r="C25" s="512">
        <v>14</v>
      </c>
      <c r="D25" s="659"/>
      <c r="E25" s="29"/>
      <c r="G25" s="406">
        <f>C25</f>
        <v>14</v>
      </c>
    </row>
    <row r="26" spans="1:7" ht="18" customHeight="1">
      <c r="A26" s="107" t="s">
        <v>127</v>
      </c>
      <c r="B26" s="53"/>
      <c r="C26" s="455">
        <v>4.3959741704137434</v>
      </c>
      <c r="D26" s="659"/>
      <c r="E26" s="29"/>
      <c r="G26" s="406">
        <f>C26</f>
        <v>4.3959741704137434</v>
      </c>
    </row>
    <row r="27" spans="1:7" ht="18" customHeight="1" thickBot="1">
      <c r="A27" s="107" t="s">
        <v>128</v>
      </c>
      <c r="B27" s="52"/>
      <c r="C27" s="407">
        <v>9.6995818630983521</v>
      </c>
      <c r="D27" s="659"/>
      <c r="E27" s="29"/>
      <c r="G27" s="406">
        <f>C27</f>
        <v>9.6995818630983521</v>
      </c>
    </row>
    <row r="28" spans="1:7" ht="18" customHeight="1" thickBot="1">
      <c r="A28" s="105" t="s">
        <v>129</v>
      </c>
      <c r="B28" s="410">
        <f>SUM(B13:B27)</f>
        <v>0</v>
      </c>
      <c r="C28" s="519">
        <f>SUM(C13:C27)</f>
        <v>265.85051134632948</v>
      </c>
      <c r="D28" s="659"/>
      <c r="E28" s="29"/>
      <c r="G28" s="414">
        <f>SUM(G13:G27)</f>
        <v>265.85051134632948</v>
      </c>
    </row>
    <row r="29" spans="1:7">
      <c r="A29" s="47"/>
      <c r="B29" s="50"/>
      <c r="C29" s="242"/>
      <c r="D29" s="659"/>
      <c r="E29" s="29"/>
      <c r="G29" s="291"/>
    </row>
    <row r="30" spans="1:7" ht="18" customHeight="1">
      <c r="A30" s="106" t="s">
        <v>130</v>
      </c>
      <c r="B30" s="50"/>
      <c r="C30" s="193"/>
      <c r="D30" s="659"/>
      <c r="E30" s="29"/>
      <c r="G30" s="291"/>
    </row>
    <row r="31" spans="1:7" ht="18" customHeight="1">
      <c r="A31" s="107" t="s">
        <v>131</v>
      </c>
      <c r="B31" s="55"/>
      <c r="C31" s="458">
        <v>0.74456845619080969</v>
      </c>
      <c r="D31" s="659"/>
      <c r="E31" s="29"/>
      <c r="G31" s="461">
        <f>C31</f>
        <v>0.74456845619080969</v>
      </c>
    </row>
    <row r="32" spans="1:7" ht="18" customHeight="1">
      <c r="A32" s="107" t="s">
        <v>132</v>
      </c>
      <c r="B32" s="56"/>
      <c r="C32" s="462">
        <v>5.076533574707355</v>
      </c>
      <c r="D32" s="659"/>
      <c r="E32" s="29"/>
      <c r="G32" s="461">
        <f>C32</f>
        <v>5.076533574707355</v>
      </c>
    </row>
    <row r="33" spans="1:7" ht="18" customHeight="1">
      <c r="A33" s="107" t="s">
        <v>133</v>
      </c>
      <c r="B33" s="57"/>
      <c r="C33" s="458">
        <v>2.6074747116237811</v>
      </c>
      <c r="D33" s="659"/>
      <c r="E33" s="29"/>
      <c r="G33" s="461">
        <f>C33</f>
        <v>2.6074747116237811</v>
      </c>
    </row>
    <row r="34" spans="1:7" ht="18" customHeight="1">
      <c r="A34" s="107" t="s">
        <v>134</v>
      </c>
      <c r="B34" s="58"/>
      <c r="C34" s="462">
        <v>47.587379254144359</v>
      </c>
      <c r="D34" s="659"/>
      <c r="E34" s="29"/>
      <c r="G34" s="461">
        <f>C34</f>
        <v>47.587379254144359</v>
      </c>
    </row>
    <row r="35" spans="1:7" ht="18" customHeight="1">
      <c r="A35" s="107" t="s">
        <v>135</v>
      </c>
      <c r="B35" s="55"/>
      <c r="C35" s="458">
        <v>1.45</v>
      </c>
      <c r="D35" s="659"/>
      <c r="E35" s="29"/>
      <c r="G35" s="461">
        <f>C35</f>
        <v>1.45</v>
      </c>
    </row>
    <row r="36" spans="1:7" ht="18" customHeight="1">
      <c r="A36" s="107" t="s">
        <v>136</v>
      </c>
      <c r="B36" s="58"/>
      <c r="C36" s="462">
        <v>30.020075697707892</v>
      </c>
      <c r="D36" s="659"/>
      <c r="E36" s="29"/>
      <c r="G36" s="461">
        <f>C36</f>
        <v>30.020075697707892</v>
      </c>
    </row>
    <row r="37" spans="1:7" ht="18" customHeight="1">
      <c r="A37" s="107" t="s">
        <v>137</v>
      </c>
      <c r="B37" s="55"/>
      <c r="C37" s="458">
        <v>1.326266666666666</v>
      </c>
      <c r="D37" s="659"/>
      <c r="E37" s="29"/>
      <c r="G37" s="461">
        <f>C37</f>
        <v>1.326266666666666</v>
      </c>
    </row>
    <row r="38" spans="1:7" ht="18" customHeight="1" thickBot="1">
      <c r="A38" s="107" t="s">
        <v>138</v>
      </c>
      <c r="B38" s="56"/>
      <c r="C38" s="520">
        <v>70.103999999999985</v>
      </c>
      <c r="D38" s="659"/>
      <c r="E38" s="29"/>
      <c r="G38" s="461">
        <f>C38</f>
        <v>70.103999999999985</v>
      </c>
    </row>
    <row r="39" spans="1:7" ht="18" customHeight="1" thickBot="1">
      <c r="A39" s="105" t="s">
        <v>139</v>
      </c>
      <c r="B39" s="410">
        <f>SUM(B31:B38)</f>
        <v>0</v>
      </c>
      <c r="C39" s="411">
        <f>SUM(C31:C38)</f>
        <v>158.91629836104084</v>
      </c>
      <c r="D39" s="659"/>
      <c r="E39" s="29"/>
      <c r="G39" s="414">
        <f>SUM(G31:G38)</f>
        <v>158.91629836104084</v>
      </c>
    </row>
    <row r="40" spans="1:7" ht="18" customHeight="1" thickBot="1">
      <c r="A40" s="107" t="s">
        <v>140</v>
      </c>
      <c r="B40" s="53"/>
      <c r="C40" s="276"/>
      <c r="D40" s="659"/>
      <c r="E40" s="29"/>
      <c r="G40" s="291"/>
    </row>
    <row r="41" spans="1:7" ht="18" customHeight="1" thickBot="1">
      <c r="A41" s="425" t="s">
        <v>141</v>
      </c>
      <c r="B41" s="410">
        <f>B28+B39+B40</f>
        <v>0</v>
      </c>
      <c r="C41" s="445">
        <f>C28+C39+C40</f>
        <v>424.76680970737033</v>
      </c>
      <c r="D41" s="659"/>
      <c r="E41" s="29"/>
      <c r="G41" s="414">
        <f>G28+G39+G40</f>
        <v>424.76680970737033</v>
      </c>
    </row>
    <row r="42" spans="1:7" ht="13.5" customHeight="1" thickBot="1">
      <c r="A42" s="65"/>
      <c r="B42" s="66"/>
      <c r="C42" s="309"/>
      <c r="D42" s="659"/>
      <c r="E42" s="29"/>
      <c r="G42" s="291"/>
    </row>
    <row r="43" spans="1:7" ht="18" customHeight="1">
      <c r="A43" s="426" t="s">
        <v>142</v>
      </c>
      <c r="B43" s="32"/>
      <c r="C43" s="306"/>
      <c r="D43" s="659"/>
      <c r="E43" s="29"/>
      <c r="G43" s="292"/>
    </row>
    <row r="44" spans="1:7" ht="18" customHeight="1">
      <c r="A44" s="427" t="s">
        <v>143</v>
      </c>
      <c r="B44" s="428">
        <f>B9-B28</f>
        <v>0</v>
      </c>
      <c r="C44" s="468">
        <f>C9-C28</f>
        <v>94.799488653670494</v>
      </c>
      <c r="D44" s="659"/>
      <c r="E44" s="29"/>
      <c r="G44" s="471">
        <f>G9-G28</f>
        <v>-33.99051134632947</v>
      </c>
    </row>
    <row r="45" spans="1:7" ht="18" customHeight="1" thickBot="1">
      <c r="A45" s="432" t="s">
        <v>144</v>
      </c>
      <c r="B45" s="433">
        <f>B9-B41</f>
        <v>0</v>
      </c>
      <c r="C45" s="472">
        <f>C9-C41</f>
        <v>-64.116809707370351</v>
      </c>
      <c r="D45" s="659"/>
      <c r="E45" s="29"/>
      <c r="G45" s="475">
        <f>G9-G41</f>
        <v>-192.90680970737031</v>
      </c>
    </row>
    <row r="46" spans="1:7" ht="13.5" customHeight="1" thickBot="1">
      <c r="A46" s="25"/>
      <c r="B46" s="14"/>
      <c r="C46" s="279"/>
      <c r="D46" s="659"/>
      <c r="E46" s="29"/>
      <c r="G46" s="291"/>
    </row>
    <row r="47" spans="1:7" ht="18" customHeight="1">
      <c r="A47" s="478" t="s">
        <v>186</v>
      </c>
      <c r="B47" s="33"/>
      <c r="C47" s="307"/>
      <c r="D47" s="659"/>
      <c r="E47" s="29"/>
      <c r="G47" s="292"/>
    </row>
    <row r="48" spans="1:7" ht="18" customHeight="1">
      <c r="A48" s="106" t="s">
        <v>146</v>
      </c>
      <c r="B48" s="521" t="e">
        <f>ROUND((B28)/B8,2)</f>
        <v>#DIV/0!</v>
      </c>
      <c r="C48" s="522">
        <f>ROUND((C28)/C8,2)</f>
        <v>699.61</v>
      </c>
      <c r="D48" s="659"/>
      <c r="E48" s="29"/>
      <c r="G48" s="523">
        <f>ROUND((G28)/G8,2)</f>
        <v>699.61</v>
      </c>
    </row>
    <row r="49" spans="1:7" ht="18" customHeight="1" thickBot="1">
      <c r="A49" s="524" t="s">
        <v>147</v>
      </c>
      <c r="B49" s="525" t="e">
        <f>ROUND(B41/B8,2)</f>
        <v>#DIV/0!</v>
      </c>
      <c r="C49" s="526">
        <f>ROUND(C41/C8,2)</f>
        <v>1117.81</v>
      </c>
      <c r="D49" s="659"/>
      <c r="E49" s="29"/>
      <c r="G49" s="527">
        <f>ROUND(G41/G8,2)</f>
        <v>1117.81</v>
      </c>
    </row>
    <row r="50" spans="1:7" ht="13.5" customHeight="1" thickBot="1">
      <c r="A50" s="51"/>
      <c r="B50" s="34"/>
      <c r="C50" s="308"/>
      <c r="D50" s="659"/>
      <c r="E50" s="29"/>
      <c r="G50" s="291"/>
    </row>
    <row r="51" spans="1:7" ht="18" customHeight="1">
      <c r="A51" s="478" t="s">
        <v>187</v>
      </c>
      <c r="B51" s="33"/>
      <c r="C51" s="307"/>
      <c r="D51" s="659"/>
      <c r="E51" s="29"/>
      <c r="G51" s="292"/>
    </row>
    <row r="52" spans="1:7" ht="18" customHeight="1">
      <c r="A52" s="106" t="s">
        <v>146</v>
      </c>
      <c r="B52" s="431" t="e">
        <f>ROUND((B28)/B7,2)</f>
        <v>#DIV/0!</v>
      </c>
      <c r="C52" s="468">
        <f>ROUND((C28)/C7,2)</f>
        <v>0.28000000000000003</v>
      </c>
      <c r="D52" s="659"/>
      <c r="E52" s="29"/>
      <c r="G52" s="471">
        <f>ROUND((G28)/G7,2)</f>
        <v>0.44</v>
      </c>
    </row>
    <row r="53" spans="1:7" ht="18" customHeight="1" thickBot="1">
      <c r="A53" s="524" t="s">
        <v>147</v>
      </c>
      <c r="B53" s="436" t="e">
        <f>ROUND(B41/B7,2)</f>
        <v>#DIV/0!</v>
      </c>
      <c r="C53" s="472">
        <f>ROUND(C41/C7,2)</f>
        <v>0.45</v>
      </c>
      <c r="D53" s="659"/>
      <c r="E53" s="29"/>
      <c r="G53" s="475">
        <f>ROUND(G41/G7,2)</f>
        <v>0.7</v>
      </c>
    </row>
    <row r="54" spans="1:7" ht="16.5" customHeight="1" thickBot="1">
      <c r="A54" s="113"/>
      <c r="B54" s="13"/>
      <c r="C54" s="279"/>
      <c r="D54" s="659"/>
    </row>
    <row r="55" spans="1:7" ht="18" customHeight="1">
      <c r="A55" s="426" t="s">
        <v>149</v>
      </c>
      <c r="B55" s="44"/>
      <c r="C55" s="324"/>
      <c r="D55" s="659"/>
    </row>
    <row r="56" spans="1:7" ht="18" customHeight="1">
      <c r="A56" s="528" t="s">
        <v>188</v>
      </c>
      <c r="B56" s="45"/>
      <c r="C56" s="522">
        <f>G7</f>
        <v>610.15982467544984</v>
      </c>
      <c r="D56" s="659"/>
    </row>
    <row r="57" spans="1:7" ht="18" customHeight="1">
      <c r="A57" s="528" t="s">
        <v>151</v>
      </c>
      <c r="B57" s="45"/>
      <c r="C57" s="529">
        <f>G44</f>
        <v>-33.99051134632947</v>
      </c>
      <c r="D57" s="659"/>
    </row>
    <row r="58" spans="1:7" ht="18" customHeight="1" thickBot="1">
      <c r="A58" s="530" t="s">
        <v>152</v>
      </c>
      <c r="B58" s="46"/>
      <c r="C58" s="531">
        <f>G45</f>
        <v>-192.90680970737031</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63"/>
  <sheetViews>
    <sheetView showGridLines="0" topLeftCell="A25" workbookViewId="0">
      <selection activeCell="B57" sqref="B57"/>
    </sheetView>
  </sheetViews>
  <sheetFormatPr defaultRowHeight="18" customHeight="1"/>
  <cols>
    <col min="1" max="1" width="55.7109375" customWidth="1"/>
    <col min="2" max="2" width="13.85546875" bestFit="1" customWidth="1"/>
    <col min="3" max="3" width="22" customWidth="1"/>
    <col min="4" max="4" width="50" customWidth="1"/>
    <col min="7" max="7" width="12.28515625" customWidth="1"/>
  </cols>
  <sheetData>
    <row r="1" spans="1:7" ht="18" customHeight="1">
      <c r="A1" s="377" t="s">
        <v>189</v>
      </c>
      <c r="B1" s="16"/>
      <c r="C1" s="16"/>
      <c r="D1" s="17"/>
    </row>
    <row r="2" spans="1:7" ht="18" customHeight="1" thickBot="1">
      <c r="A2" s="18"/>
      <c r="B2" s="18"/>
      <c r="C2" s="378" t="s">
        <v>96</v>
      </c>
      <c r="D2" s="378" t="s">
        <v>97</v>
      </c>
    </row>
    <row r="3" spans="1:7" ht="18" customHeight="1" thickBot="1">
      <c r="A3" s="122" t="s">
        <v>98</v>
      </c>
      <c r="B3" s="182"/>
      <c r="C3" s="186" t="s">
        <v>67</v>
      </c>
      <c r="D3" s="654" t="s">
        <v>190</v>
      </c>
    </row>
    <row r="4" spans="1:7" ht="18" customHeight="1" thickBot="1">
      <c r="A4" s="19"/>
      <c r="B4" s="180" t="s">
        <v>101</v>
      </c>
      <c r="C4" s="174" t="s">
        <v>102</v>
      </c>
      <c r="D4" s="659"/>
      <c r="G4" s="532" t="s">
        <v>183</v>
      </c>
    </row>
    <row r="5" spans="1:7" ht="18" customHeight="1" thickBot="1">
      <c r="A5" s="60" t="s">
        <v>104</v>
      </c>
      <c r="B5" s="131" t="s">
        <v>105</v>
      </c>
      <c r="C5" s="191" t="s">
        <v>105</v>
      </c>
      <c r="D5" s="659"/>
      <c r="G5" s="137" t="s">
        <v>105</v>
      </c>
    </row>
    <row r="6" spans="1:7" ht="18" customHeight="1">
      <c r="A6" s="478" t="s">
        <v>108</v>
      </c>
      <c r="B6" s="62"/>
      <c r="C6" s="62"/>
      <c r="D6" s="659"/>
      <c r="G6" s="227"/>
    </row>
    <row r="7" spans="1:7" ht="18" customHeight="1">
      <c r="A7" s="107" t="s">
        <v>184</v>
      </c>
      <c r="B7" s="48"/>
      <c r="C7" s="516">
        <v>899.48602080000001</v>
      </c>
      <c r="D7" s="659"/>
      <c r="E7" s="29"/>
      <c r="G7" s="382">
        <v>573.24376885375693</v>
      </c>
    </row>
    <row r="8" spans="1:7" ht="18" customHeight="1" thickBot="1">
      <c r="A8" s="107" t="s">
        <v>185</v>
      </c>
      <c r="B8" s="49"/>
      <c r="C8" s="517">
        <v>0.42</v>
      </c>
      <c r="D8" s="659"/>
      <c r="E8" s="29"/>
      <c r="G8" s="406">
        <f>C8</f>
        <v>0.42</v>
      </c>
    </row>
    <row r="9" spans="1:7" ht="18" customHeight="1" thickBot="1">
      <c r="A9" s="105" t="s">
        <v>111</v>
      </c>
      <c r="B9" s="386">
        <f>ROUND((B8*B7),2)</f>
        <v>0</v>
      </c>
      <c r="C9" s="518">
        <f>ROUND((C8*C7),2)</f>
        <v>377.78</v>
      </c>
      <c r="D9" s="659"/>
      <c r="E9" s="29"/>
      <c r="G9" s="487">
        <f>ROUND((G8*G7),2)</f>
        <v>240.76</v>
      </c>
    </row>
    <row r="10" spans="1:7">
      <c r="A10" s="47"/>
      <c r="B10" s="50"/>
      <c r="C10" s="242"/>
      <c r="D10" s="659"/>
      <c r="E10" s="29"/>
      <c r="G10" s="227"/>
    </row>
    <row r="11" spans="1:7" ht="18" customHeight="1">
      <c r="A11" s="106" t="s">
        <v>112</v>
      </c>
      <c r="B11" s="50"/>
      <c r="C11" s="193"/>
      <c r="D11" s="659"/>
      <c r="E11" s="29"/>
      <c r="G11" s="227"/>
    </row>
    <row r="12" spans="1:7" ht="18" customHeight="1">
      <c r="A12" s="106" t="s">
        <v>113</v>
      </c>
      <c r="B12" s="50"/>
      <c r="C12" s="193"/>
      <c r="D12" s="659"/>
      <c r="E12" s="29"/>
      <c r="G12" s="227"/>
    </row>
    <row r="13" spans="1:7" ht="18" customHeight="1">
      <c r="A13" s="107" t="s">
        <v>114</v>
      </c>
      <c r="B13" s="52"/>
      <c r="C13" s="403">
        <v>28.8</v>
      </c>
      <c r="D13" s="659"/>
      <c r="E13" s="29"/>
      <c r="G13" s="406">
        <f>C13</f>
        <v>28.8</v>
      </c>
    </row>
    <row r="14" spans="1:7" ht="18" customHeight="1">
      <c r="A14" s="107" t="s">
        <v>115</v>
      </c>
      <c r="B14" s="52"/>
      <c r="C14" s="403">
        <v>0</v>
      </c>
      <c r="D14" s="659"/>
      <c r="E14" s="29"/>
      <c r="G14" s="406">
        <f>C14</f>
        <v>0</v>
      </c>
    </row>
    <row r="15" spans="1:7" ht="18" customHeight="1">
      <c r="A15" s="107" t="s">
        <v>116</v>
      </c>
      <c r="B15" s="52"/>
      <c r="C15" s="488">
        <v>36.021462952734161</v>
      </c>
      <c r="D15" s="659"/>
      <c r="E15" s="29"/>
      <c r="G15" s="406">
        <f>C15</f>
        <v>36.021462952734161</v>
      </c>
    </row>
    <row r="16" spans="1:7" ht="18" customHeight="1">
      <c r="A16" s="107" t="s">
        <v>117</v>
      </c>
      <c r="B16" s="52"/>
      <c r="C16" s="488">
        <v>14.41681740101609</v>
      </c>
      <c r="D16" s="659"/>
      <c r="E16" s="29"/>
      <c r="G16" s="406">
        <f>C16</f>
        <v>14.41681740101609</v>
      </c>
    </row>
    <row r="17" spans="1:7" ht="18" customHeight="1">
      <c r="A17" s="107" t="s">
        <v>118</v>
      </c>
      <c r="B17" s="53"/>
      <c r="C17" s="491">
        <v>8.2267665509350589</v>
      </c>
      <c r="D17" s="659"/>
      <c r="E17" s="29"/>
      <c r="G17" s="406">
        <f>C17</f>
        <v>8.2267665509350589</v>
      </c>
    </row>
    <row r="18" spans="1:7" ht="18" customHeight="1">
      <c r="A18" s="107" t="s">
        <v>119</v>
      </c>
      <c r="B18" s="52"/>
      <c r="C18" s="403">
        <v>55.46</v>
      </c>
      <c r="D18" s="659"/>
      <c r="E18" s="29"/>
      <c r="G18" s="406">
        <f>C18</f>
        <v>55.46</v>
      </c>
    </row>
    <row r="19" spans="1:7" ht="18" customHeight="1">
      <c r="A19" s="107" t="s">
        <v>120</v>
      </c>
      <c r="B19" s="52"/>
      <c r="C19" s="403">
        <v>7.7</v>
      </c>
      <c r="D19" s="659"/>
      <c r="E19" s="29"/>
      <c r="G19" s="406">
        <f>C19</f>
        <v>7.7</v>
      </c>
    </row>
    <row r="20" spans="1:7" ht="18" customHeight="1">
      <c r="A20" s="107" t="s">
        <v>121</v>
      </c>
      <c r="B20" s="52"/>
      <c r="C20" s="403">
        <v>0</v>
      </c>
      <c r="D20" s="659"/>
      <c r="E20" s="29"/>
      <c r="G20" s="406">
        <f>C20</f>
        <v>0</v>
      </c>
    </row>
    <row r="21" spans="1:7" ht="18" customHeight="1">
      <c r="A21" s="107" t="s">
        <v>122</v>
      </c>
      <c r="B21" s="53"/>
      <c r="C21" s="455">
        <v>24.801304325</v>
      </c>
      <c r="D21" s="659"/>
      <c r="E21" s="29"/>
      <c r="G21" s="406">
        <f>C21</f>
        <v>24.801304325</v>
      </c>
    </row>
    <row r="22" spans="1:7" ht="18" customHeight="1">
      <c r="A22" s="107" t="s">
        <v>123</v>
      </c>
      <c r="B22" s="52"/>
      <c r="C22" s="403">
        <v>11.56328841689489</v>
      </c>
      <c r="D22" s="659"/>
      <c r="E22" s="29"/>
      <c r="G22" s="406">
        <f>C22</f>
        <v>11.56328841689489</v>
      </c>
    </row>
    <row r="23" spans="1:7" ht="18" customHeight="1">
      <c r="A23" s="107" t="s">
        <v>124</v>
      </c>
      <c r="B23" s="52"/>
      <c r="C23" s="403">
        <v>21.5</v>
      </c>
      <c r="D23" s="659"/>
      <c r="E23" s="29"/>
      <c r="G23" s="406">
        <f>C23</f>
        <v>21.5</v>
      </c>
    </row>
    <row r="24" spans="1:7" ht="18" customHeight="1">
      <c r="A24" s="107" t="s">
        <v>125</v>
      </c>
      <c r="B24" s="54"/>
      <c r="C24" s="512">
        <v>13.139493046969671</v>
      </c>
      <c r="D24" s="659"/>
      <c r="E24" s="29"/>
      <c r="G24" s="406">
        <f>C24</f>
        <v>13.139493046969671</v>
      </c>
    </row>
    <row r="25" spans="1:7" ht="18" customHeight="1">
      <c r="A25" s="107" t="s">
        <v>126</v>
      </c>
      <c r="B25" s="54"/>
      <c r="C25" s="512">
        <v>14</v>
      </c>
      <c r="D25" s="659"/>
      <c r="E25" s="29"/>
      <c r="G25" s="406">
        <f>C25</f>
        <v>14</v>
      </c>
    </row>
    <row r="26" spans="1:7" ht="18" customHeight="1">
      <c r="A26" s="107" t="s">
        <v>127</v>
      </c>
      <c r="B26" s="53"/>
      <c r="C26" s="455">
        <v>4.3959741704137434</v>
      </c>
      <c r="D26" s="659"/>
      <c r="E26" s="29"/>
      <c r="G26" s="406">
        <f>C26</f>
        <v>4.3959741704137434</v>
      </c>
    </row>
    <row r="27" spans="1:7" ht="18" customHeight="1" thickBot="1">
      <c r="A27" s="107" t="s">
        <v>128</v>
      </c>
      <c r="B27" s="52"/>
      <c r="C27" s="407">
        <v>9.088950713248753</v>
      </c>
      <c r="D27" s="659"/>
      <c r="E27" s="29"/>
      <c r="G27" s="406">
        <f>C27</f>
        <v>9.088950713248753</v>
      </c>
    </row>
    <row r="28" spans="1:7" ht="18" customHeight="1" thickBot="1">
      <c r="A28" s="105" t="s">
        <v>129</v>
      </c>
      <c r="B28" s="410">
        <f>SUM(B13:B27)</f>
        <v>0</v>
      </c>
      <c r="C28" s="519">
        <f>SUM(C13:C27)</f>
        <v>249.11405757721235</v>
      </c>
      <c r="D28" s="659"/>
      <c r="E28" s="29"/>
      <c r="G28" s="414">
        <f>SUM(G13:G27)</f>
        <v>249.11405757721235</v>
      </c>
    </row>
    <row r="29" spans="1:7">
      <c r="A29" s="47"/>
      <c r="B29" s="50"/>
      <c r="C29" s="242"/>
      <c r="D29" s="659"/>
      <c r="E29" s="29"/>
      <c r="G29" s="291"/>
    </row>
    <row r="30" spans="1:7" ht="18" customHeight="1">
      <c r="A30" s="106" t="s">
        <v>130</v>
      </c>
      <c r="B30" s="50"/>
      <c r="C30" s="193"/>
      <c r="D30" s="659"/>
      <c r="E30" s="29"/>
      <c r="G30" s="291"/>
    </row>
    <row r="31" spans="1:7" ht="18" customHeight="1">
      <c r="A31" s="107" t="s">
        <v>131</v>
      </c>
      <c r="B31" s="55"/>
      <c r="C31" s="458">
        <v>0.74456845619080969</v>
      </c>
      <c r="D31" s="659"/>
      <c r="E31" s="29"/>
      <c r="G31" s="461">
        <f>C31</f>
        <v>0.74456845619080969</v>
      </c>
    </row>
    <row r="32" spans="1:7" ht="18" customHeight="1">
      <c r="A32" s="107" t="s">
        <v>132</v>
      </c>
      <c r="B32" s="56"/>
      <c r="C32" s="462">
        <v>5.076533574707355</v>
      </c>
      <c r="D32" s="659"/>
      <c r="E32" s="29"/>
      <c r="G32" s="461">
        <f>C32</f>
        <v>5.076533574707355</v>
      </c>
    </row>
    <row r="33" spans="1:7" ht="18" customHeight="1">
      <c r="A33" s="107" t="s">
        <v>133</v>
      </c>
      <c r="B33" s="57"/>
      <c r="C33" s="458">
        <v>2.6074747116237811</v>
      </c>
      <c r="D33" s="659"/>
      <c r="E33" s="29"/>
      <c r="G33" s="461">
        <f>C33</f>
        <v>2.6074747116237811</v>
      </c>
    </row>
    <row r="34" spans="1:7" ht="18" customHeight="1">
      <c r="A34" s="107" t="s">
        <v>134</v>
      </c>
      <c r="B34" s="58"/>
      <c r="C34" s="462">
        <v>47.587379254144359</v>
      </c>
      <c r="D34" s="659"/>
      <c r="E34" s="29"/>
      <c r="G34" s="461">
        <f>C34</f>
        <v>47.587379254144359</v>
      </c>
    </row>
    <row r="35" spans="1:7" ht="18" customHeight="1">
      <c r="A35" s="107" t="s">
        <v>135</v>
      </c>
      <c r="B35" s="55"/>
      <c r="C35" s="458">
        <v>1.326266666666666</v>
      </c>
      <c r="D35" s="659"/>
      <c r="E35" s="29"/>
      <c r="G35" s="461">
        <f>C35</f>
        <v>1.326266666666666</v>
      </c>
    </row>
    <row r="36" spans="1:7" ht="18" customHeight="1">
      <c r="A36" s="107" t="s">
        <v>136</v>
      </c>
      <c r="B36" s="58"/>
      <c r="C36" s="462">
        <v>30.020075697707892</v>
      </c>
      <c r="D36" s="659"/>
      <c r="E36" s="29"/>
      <c r="G36" s="461">
        <f>C36</f>
        <v>30.020075697707892</v>
      </c>
    </row>
    <row r="37" spans="1:7" ht="18" customHeight="1">
      <c r="A37" s="107" t="s">
        <v>137</v>
      </c>
      <c r="B37" s="55"/>
      <c r="C37" s="458">
        <v>1.326266666666666</v>
      </c>
      <c r="D37" s="659"/>
      <c r="E37" s="29"/>
      <c r="G37" s="461">
        <f>C37</f>
        <v>1.326266666666666</v>
      </c>
    </row>
    <row r="38" spans="1:7" ht="18" customHeight="1" thickBot="1">
      <c r="A38" s="107" t="s">
        <v>138</v>
      </c>
      <c r="B38" s="56"/>
      <c r="C38" s="520">
        <v>70.103999999999985</v>
      </c>
      <c r="D38" s="659"/>
      <c r="E38" s="29"/>
      <c r="G38" s="461">
        <f>C38</f>
        <v>70.103999999999985</v>
      </c>
    </row>
    <row r="39" spans="1:7" ht="18" customHeight="1" thickBot="1">
      <c r="A39" s="105" t="s">
        <v>139</v>
      </c>
      <c r="B39" s="410">
        <f>SUM(B31:B38)</f>
        <v>0</v>
      </c>
      <c r="C39" s="411">
        <f>SUM(C31:C38)</f>
        <v>158.79256502770752</v>
      </c>
      <c r="D39" s="659"/>
      <c r="E39" s="29"/>
      <c r="G39" s="414">
        <f>SUM(G31:G38)</f>
        <v>158.79256502770752</v>
      </c>
    </row>
    <row r="40" spans="1:7" ht="18" customHeight="1" thickBot="1">
      <c r="A40" s="107" t="s">
        <v>140</v>
      </c>
      <c r="B40" s="53"/>
      <c r="C40" s="199"/>
      <c r="D40" s="659"/>
      <c r="E40" s="29"/>
      <c r="G40" s="291"/>
    </row>
    <row r="41" spans="1:7" ht="18" customHeight="1" thickBot="1">
      <c r="A41" s="425" t="s">
        <v>141</v>
      </c>
      <c r="B41" s="410">
        <f>B28+B39+B40</f>
        <v>0</v>
      </c>
      <c r="C41" s="445">
        <f>C28+C39+C40</f>
        <v>407.9066226049199</v>
      </c>
      <c r="D41" s="659"/>
      <c r="E41" s="29"/>
      <c r="G41" s="414">
        <f>G28+G39+G40</f>
        <v>407.9066226049199</v>
      </c>
    </row>
    <row r="42" spans="1:7" ht="13.5" customHeight="1" thickBot="1">
      <c r="A42" s="65"/>
      <c r="B42" s="66"/>
      <c r="C42" s="309"/>
      <c r="D42" s="659"/>
      <c r="E42" s="29"/>
      <c r="G42" s="291"/>
    </row>
    <row r="43" spans="1:7" ht="18" customHeight="1">
      <c r="A43" s="426" t="s">
        <v>142</v>
      </c>
      <c r="B43" s="32"/>
      <c r="C43" s="306"/>
      <c r="D43" s="659"/>
      <c r="E43" s="29"/>
      <c r="G43" s="292"/>
    </row>
    <row r="44" spans="1:7" ht="18" customHeight="1">
      <c r="A44" s="427" t="s">
        <v>143</v>
      </c>
      <c r="B44" s="428">
        <f>B9-B28</f>
        <v>0</v>
      </c>
      <c r="C44" s="468">
        <f>C9-C28</f>
        <v>128.66594242278762</v>
      </c>
      <c r="D44" s="659"/>
      <c r="E44" s="29"/>
      <c r="G44" s="471">
        <f>G9-G28</f>
        <v>-8.3540575772123589</v>
      </c>
    </row>
    <row r="45" spans="1:7" ht="18" customHeight="1" thickBot="1">
      <c r="A45" s="432" t="s">
        <v>144</v>
      </c>
      <c r="B45" s="433">
        <f>B9-B41</f>
        <v>0</v>
      </c>
      <c r="C45" s="472">
        <f>C9-C41</f>
        <v>-30.12662260491993</v>
      </c>
      <c r="D45" s="659"/>
      <c r="E45" s="29"/>
      <c r="G45" s="475">
        <f>G9-G41</f>
        <v>-167.14662260491991</v>
      </c>
    </row>
    <row r="46" spans="1:7" ht="13.5" customHeight="1" thickBot="1">
      <c r="A46" s="25"/>
      <c r="B46" s="14"/>
      <c r="C46" s="279"/>
      <c r="D46" s="659"/>
      <c r="E46" s="29"/>
      <c r="G46" s="291"/>
    </row>
    <row r="47" spans="1:7" ht="18" customHeight="1">
      <c r="A47" s="478" t="s">
        <v>186</v>
      </c>
      <c r="B47" s="33"/>
      <c r="C47" s="307"/>
      <c r="D47" s="659"/>
      <c r="E47" s="29"/>
      <c r="G47" s="292"/>
    </row>
    <row r="48" spans="1:7" ht="18" customHeight="1">
      <c r="A48" s="106" t="s">
        <v>146</v>
      </c>
      <c r="B48" s="521" t="e">
        <f>ROUND((B28)/B8,2)</f>
        <v>#DIV/0!</v>
      </c>
      <c r="C48" s="522">
        <f>ROUND((C28)/C8,2)</f>
        <v>593.13</v>
      </c>
      <c r="D48" s="659"/>
      <c r="E48" s="29"/>
      <c r="G48" s="523">
        <f>ROUND((G28)/G8,2)</f>
        <v>593.13</v>
      </c>
    </row>
    <row r="49" spans="1:7" ht="18" customHeight="1" thickBot="1">
      <c r="A49" s="524" t="s">
        <v>147</v>
      </c>
      <c r="B49" s="525" t="e">
        <f>ROUND(B41/B8,2)</f>
        <v>#DIV/0!</v>
      </c>
      <c r="C49" s="526">
        <f>ROUND(C41/C8,2)</f>
        <v>971.21</v>
      </c>
      <c r="D49" s="659"/>
      <c r="E49" s="29"/>
      <c r="G49" s="527">
        <f>ROUND(G41/G8,2)</f>
        <v>971.21</v>
      </c>
    </row>
    <row r="50" spans="1:7" ht="13.5" customHeight="1" thickBot="1">
      <c r="A50" s="51"/>
      <c r="B50" s="34"/>
      <c r="C50" s="308"/>
      <c r="D50" s="659"/>
      <c r="E50" s="29"/>
      <c r="G50" s="291"/>
    </row>
    <row r="51" spans="1:7" ht="18" customHeight="1">
      <c r="A51" s="478" t="s">
        <v>187</v>
      </c>
      <c r="B51" s="33"/>
      <c r="C51" s="307"/>
      <c r="D51" s="659"/>
      <c r="E51" s="29"/>
      <c r="G51" s="292"/>
    </row>
    <row r="52" spans="1:7" ht="18" customHeight="1">
      <c r="A52" s="106" t="s">
        <v>146</v>
      </c>
      <c r="B52" s="431" t="e">
        <f>ROUND((B28)/B7,2)</f>
        <v>#DIV/0!</v>
      </c>
      <c r="C52" s="468">
        <f>ROUND((C28)/C7,2)</f>
        <v>0.28000000000000003</v>
      </c>
      <c r="D52" s="659"/>
      <c r="E52" s="29"/>
      <c r="G52" s="471">
        <f>ROUND((G28)/G7,2)</f>
        <v>0.43</v>
      </c>
    </row>
    <row r="53" spans="1:7" ht="18" customHeight="1" thickBot="1">
      <c r="A53" s="524" t="s">
        <v>147</v>
      </c>
      <c r="B53" s="436" t="e">
        <f>ROUND(B41/B7,2)</f>
        <v>#DIV/0!</v>
      </c>
      <c r="C53" s="472">
        <f>ROUND(C41/C7,2)</f>
        <v>0.45</v>
      </c>
      <c r="D53" s="659"/>
      <c r="E53" s="29"/>
      <c r="G53" s="475">
        <f>ROUND(G41/G7,2)</f>
        <v>0.71</v>
      </c>
    </row>
    <row r="54" spans="1:7" ht="16.5" customHeight="1" thickBot="1">
      <c r="A54" s="113"/>
      <c r="B54" s="13"/>
      <c r="C54" s="279"/>
      <c r="D54" s="659"/>
    </row>
    <row r="55" spans="1:7" ht="18" customHeight="1">
      <c r="A55" s="426" t="s">
        <v>149</v>
      </c>
      <c r="B55" s="44"/>
      <c r="C55" s="324"/>
      <c r="D55" s="659"/>
    </row>
    <row r="56" spans="1:7" ht="18" customHeight="1">
      <c r="A56" s="528" t="s">
        <v>188</v>
      </c>
      <c r="B56" s="45"/>
      <c r="C56" s="522">
        <f>G7</f>
        <v>573.24376885375693</v>
      </c>
      <c r="D56" s="659"/>
    </row>
    <row r="57" spans="1:7" ht="18" customHeight="1">
      <c r="A57" s="528" t="s">
        <v>151</v>
      </c>
      <c r="B57" s="45"/>
      <c r="C57" s="529">
        <f>G44</f>
        <v>-8.3540575772123589</v>
      </c>
      <c r="D57" s="659"/>
    </row>
    <row r="58" spans="1:7" ht="18" customHeight="1" thickBot="1">
      <c r="A58" s="530" t="s">
        <v>152</v>
      </c>
      <c r="B58" s="46"/>
      <c r="C58" s="531">
        <f>G45</f>
        <v>-167.14662260491991</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63"/>
  <sheetViews>
    <sheetView showGridLines="0" topLeftCell="A27" workbookViewId="0">
      <selection activeCell="C28" sqref="C28"/>
    </sheetView>
  </sheetViews>
  <sheetFormatPr defaultRowHeight="18" customHeight="1"/>
  <cols>
    <col min="1" max="1" width="55.7109375" customWidth="1"/>
    <col min="2" max="2" width="13.85546875" bestFit="1" customWidth="1"/>
    <col min="3" max="3" width="16.28515625" customWidth="1"/>
    <col min="4" max="4" width="50" customWidth="1"/>
    <col min="7" max="7" width="12.28515625" customWidth="1"/>
  </cols>
  <sheetData>
    <row r="1" spans="1:7" ht="18" customHeight="1">
      <c r="A1" s="377" t="s">
        <v>191</v>
      </c>
      <c r="B1" s="16"/>
      <c r="C1" s="16"/>
      <c r="D1" s="17"/>
    </row>
    <row r="2" spans="1:7" ht="18" customHeight="1" thickBot="1">
      <c r="A2" s="18"/>
      <c r="B2" s="18"/>
      <c r="C2" s="378" t="s">
        <v>96</v>
      </c>
      <c r="D2" s="378" t="s">
        <v>97</v>
      </c>
    </row>
    <row r="3" spans="1:7" ht="18" customHeight="1" thickBot="1">
      <c r="A3" s="122" t="s">
        <v>98</v>
      </c>
      <c r="B3" s="182"/>
      <c r="C3" s="184" t="s">
        <v>68</v>
      </c>
      <c r="D3" s="654" t="s">
        <v>192</v>
      </c>
    </row>
    <row r="4" spans="1:7" ht="18" customHeight="1" thickBot="1">
      <c r="A4" s="19"/>
      <c r="B4" s="180" t="s">
        <v>101</v>
      </c>
      <c r="C4" s="174" t="s">
        <v>102</v>
      </c>
      <c r="D4" s="659"/>
      <c r="G4" s="532" t="s">
        <v>183</v>
      </c>
    </row>
    <row r="5" spans="1:7" ht="18" customHeight="1" thickBot="1">
      <c r="A5" s="60" t="s">
        <v>104</v>
      </c>
      <c r="B5" s="165" t="s">
        <v>105</v>
      </c>
      <c r="C5" s="192" t="s">
        <v>105</v>
      </c>
      <c r="D5" s="659"/>
      <c r="G5" s="137" t="s">
        <v>105</v>
      </c>
    </row>
    <row r="6" spans="1:7" ht="18" customHeight="1">
      <c r="A6" s="478" t="s">
        <v>108</v>
      </c>
      <c r="B6" s="62"/>
      <c r="C6" s="62"/>
      <c r="D6" s="659"/>
      <c r="G6" s="227"/>
    </row>
    <row r="7" spans="1:7" ht="18" customHeight="1">
      <c r="A7" s="107" t="s">
        <v>184</v>
      </c>
      <c r="B7" s="48"/>
      <c r="C7" s="516">
        <v>800.58049827248578</v>
      </c>
      <c r="D7" s="659"/>
      <c r="E7" s="29"/>
      <c r="G7" s="382">
        <v>487.34264507276953</v>
      </c>
    </row>
    <row r="8" spans="1:7" ht="18" customHeight="1" thickBot="1">
      <c r="A8" s="107" t="s">
        <v>185</v>
      </c>
      <c r="B8" s="49"/>
      <c r="C8" s="517">
        <v>0.44</v>
      </c>
      <c r="D8" s="659"/>
      <c r="E8" s="29"/>
      <c r="G8" s="406">
        <f>C8</f>
        <v>0.44</v>
      </c>
    </row>
    <row r="9" spans="1:7" ht="18" customHeight="1" thickBot="1">
      <c r="A9" s="105" t="s">
        <v>111</v>
      </c>
      <c r="B9" s="386">
        <f>ROUND((B8*B7),2)</f>
        <v>0</v>
      </c>
      <c r="C9" s="518">
        <f>ROUND((C8*C7),2)</f>
        <v>352.26</v>
      </c>
      <c r="D9" s="659"/>
      <c r="E9" s="29"/>
      <c r="G9" s="487">
        <f>ROUND((G8*G7),2)</f>
        <v>214.43</v>
      </c>
    </row>
    <row r="10" spans="1:7">
      <c r="A10" s="47"/>
      <c r="B10" s="50"/>
      <c r="C10" s="242"/>
      <c r="D10" s="659"/>
      <c r="E10" s="29"/>
      <c r="G10" s="291"/>
    </row>
    <row r="11" spans="1:7" ht="18" customHeight="1">
      <c r="A11" s="106" t="s">
        <v>112</v>
      </c>
      <c r="B11" s="50"/>
      <c r="C11" s="193"/>
      <c r="D11" s="659"/>
      <c r="E11" s="29"/>
      <c r="G11" s="291"/>
    </row>
    <row r="12" spans="1:7" ht="18" customHeight="1">
      <c r="A12" s="106" t="s">
        <v>113</v>
      </c>
      <c r="B12" s="50"/>
      <c r="C12" s="193"/>
      <c r="D12" s="659"/>
      <c r="E12" s="29"/>
      <c r="G12" s="291"/>
    </row>
    <row r="13" spans="1:7" ht="18" customHeight="1">
      <c r="A13" s="107" t="s">
        <v>114</v>
      </c>
      <c r="B13" s="52"/>
      <c r="C13" s="403">
        <v>82.2</v>
      </c>
      <c r="D13" s="659"/>
      <c r="E13" s="29"/>
      <c r="G13" s="406">
        <f>C13</f>
        <v>82.2</v>
      </c>
    </row>
    <row r="14" spans="1:7" ht="18" customHeight="1">
      <c r="A14" s="107" t="s">
        <v>115</v>
      </c>
      <c r="B14" s="52"/>
      <c r="C14" s="403">
        <v>0</v>
      </c>
      <c r="D14" s="659"/>
      <c r="E14" s="29"/>
      <c r="G14" s="406">
        <f>C14</f>
        <v>0</v>
      </c>
    </row>
    <row r="15" spans="1:7" ht="18" customHeight="1">
      <c r="A15" s="107" t="s">
        <v>116</v>
      </c>
      <c r="B15" s="52"/>
      <c r="C15" s="488">
        <v>31.92811488992346</v>
      </c>
      <c r="D15" s="659"/>
      <c r="E15" s="29"/>
      <c r="G15" s="406">
        <f>C15</f>
        <v>31.92811488992346</v>
      </c>
    </row>
    <row r="16" spans="1:7" ht="18" customHeight="1">
      <c r="A16" s="107" t="s">
        <v>117</v>
      </c>
      <c r="B16" s="52"/>
      <c r="C16" s="488">
        <v>12.49457508088061</v>
      </c>
      <c r="D16" s="659"/>
      <c r="E16" s="29"/>
      <c r="G16" s="406">
        <f>C16</f>
        <v>12.49457508088061</v>
      </c>
    </row>
    <row r="17" spans="1:7" ht="18" customHeight="1">
      <c r="A17" s="107" t="s">
        <v>118</v>
      </c>
      <c r="B17" s="53"/>
      <c r="C17" s="491">
        <v>8.2267665509350589</v>
      </c>
      <c r="D17" s="659"/>
      <c r="E17" s="29"/>
      <c r="G17" s="406">
        <f>C17</f>
        <v>8.2267665509350589</v>
      </c>
    </row>
    <row r="18" spans="1:7" ht="18" customHeight="1">
      <c r="A18" s="107" t="s">
        <v>119</v>
      </c>
      <c r="B18" s="52"/>
      <c r="C18" s="403">
        <v>59.82</v>
      </c>
      <c r="D18" s="659"/>
      <c r="E18" s="29"/>
      <c r="G18" s="406">
        <f>C18</f>
        <v>59.82</v>
      </c>
    </row>
    <row r="19" spans="1:7" ht="18" customHeight="1">
      <c r="A19" s="107" t="s">
        <v>120</v>
      </c>
      <c r="B19" s="52"/>
      <c r="C19" s="403">
        <v>0</v>
      </c>
      <c r="D19" s="659"/>
      <c r="E19" s="29"/>
      <c r="G19" s="406">
        <f>C19</f>
        <v>0</v>
      </c>
    </row>
    <row r="20" spans="1:7" ht="18" customHeight="1">
      <c r="A20" s="107" t="s">
        <v>121</v>
      </c>
      <c r="B20" s="52"/>
      <c r="C20" s="403">
        <v>0</v>
      </c>
      <c r="D20" s="659"/>
      <c r="E20" s="29"/>
      <c r="G20" s="406">
        <f>C20</f>
        <v>0</v>
      </c>
    </row>
    <row r="21" spans="1:7" ht="18" customHeight="1">
      <c r="A21" s="107" t="s">
        <v>122</v>
      </c>
      <c r="B21" s="53"/>
      <c r="C21" s="455">
        <v>24.801304325</v>
      </c>
      <c r="D21" s="659"/>
      <c r="E21" s="29"/>
      <c r="G21" s="406">
        <f>C21</f>
        <v>24.801304325</v>
      </c>
    </row>
    <row r="22" spans="1:7" ht="18" customHeight="1">
      <c r="A22" s="107" t="s">
        <v>123</v>
      </c>
      <c r="B22" s="52"/>
      <c r="C22" s="403">
        <v>11.56328841689489</v>
      </c>
      <c r="D22" s="659"/>
      <c r="E22" s="29"/>
      <c r="G22" s="406">
        <f>C22</f>
        <v>11.56328841689489</v>
      </c>
    </row>
    <row r="23" spans="1:7" ht="18" customHeight="1">
      <c r="A23" s="107" t="s">
        <v>124</v>
      </c>
      <c r="B23" s="52"/>
      <c r="C23" s="403">
        <v>21.5</v>
      </c>
      <c r="D23" s="659"/>
      <c r="E23" s="29"/>
      <c r="G23" s="406">
        <f>C23</f>
        <v>21.5</v>
      </c>
    </row>
    <row r="24" spans="1:7" ht="18" customHeight="1">
      <c r="A24" s="107" t="s">
        <v>125</v>
      </c>
      <c r="B24" s="54"/>
      <c r="C24" s="512">
        <v>16.90463343109931</v>
      </c>
      <c r="D24" s="659"/>
      <c r="E24" s="29"/>
      <c r="G24" s="406">
        <f>C24</f>
        <v>16.90463343109931</v>
      </c>
    </row>
    <row r="25" spans="1:7" ht="18" customHeight="1">
      <c r="A25" s="107" t="s">
        <v>126</v>
      </c>
      <c r="B25" s="54"/>
      <c r="C25" s="512">
        <v>14</v>
      </c>
      <c r="D25" s="659"/>
      <c r="E25" s="29"/>
      <c r="G25" s="406">
        <f>C25</f>
        <v>14</v>
      </c>
    </row>
    <row r="26" spans="1:7" ht="18" customHeight="1">
      <c r="A26" s="107" t="s">
        <v>127</v>
      </c>
      <c r="B26" s="53"/>
      <c r="C26" s="455">
        <v>4.3959741704137434</v>
      </c>
      <c r="D26" s="659"/>
      <c r="E26" s="29"/>
      <c r="G26" s="406">
        <f>C26</f>
        <v>4.3959741704137434</v>
      </c>
    </row>
    <row r="27" spans="1:7" ht="18" customHeight="1" thickBot="1">
      <c r="A27" s="107" t="s">
        <v>128</v>
      </c>
      <c r="B27" s="52"/>
      <c r="C27" s="407">
        <v>10.899339006626899</v>
      </c>
      <c r="D27" s="659"/>
      <c r="E27" s="29"/>
      <c r="G27" s="406">
        <f>C27</f>
        <v>10.899339006626899</v>
      </c>
    </row>
    <row r="28" spans="1:7" ht="18" customHeight="1" thickBot="1">
      <c r="A28" s="105" t="s">
        <v>129</v>
      </c>
      <c r="B28" s="410">
        <f>SUM(B13:B27)</f>
        <v>0</v>
      </c>
      <c r="C28" s="519">
        <f>SUM(C13:C27)</f>
        <v>298.73399587177397</v>
      </c>
      <c r="D28" s="659"/>
      <c r="E28" s="29"/>
      <c r="G28" s="414">
        <f>SUM(G13:G27)</f>
        <v>298.73399587177397</v>
      </c>
    </row>
    <row r="29" spans="1:7">
      <c r="A29" s="47"/>
      <c r="B29" s="50"/>
      <c r="C29" s="242"/>
      <c r="D29" s="659"/>
      <c r="E29" s="29"/>
      <c r="G29" s="291"/>
    </row>
    <row r="30" spans="1:7" ht="18" customHeight="1">
      <c r="A30" s="106" t="s">
        <v>130</v>
      </c>
      <c r="B30" s="50"/>
      <c r="C30" s="193"/>
      <c r="D30" s="659"/>
      <c r="E30" s="29"/>
      <c r="G30" s="291"/>
    </row>
    <row r="31" spans="1:7" ht="18" customHeight="1">
      <c r="A31" s="107" t="s">
        <v>131</v>
      </c>
      <c r="B31" s="55"/>
      <c r="C31" s="458">
        <v>0.74456845619080969</v>
      </c>
      <c r="D31" s="659"/>
      <c r="E31" s="29"/>
      <c r="G31" s="461">
        <f>C31</f>
        <v>0.74456845619080969</v>
      </c>
    </row>
    <row r="32" spans="1:7" ht="18" customHeight="1">
      <c r="A32" s="107" t="s">
        <v>132</v>
      </c>
      <c r="B32" s="56"/>
      <c r="C32" s="462">
        <v>5.076533574707355</v>
      </c>
      <c r="D32" s="659"/>
      <c r="E32" s="29"/>
      <c r="G32" s="461">
        <f>C32</f>
        <v>5.076533574707355</v>
      </c>
    </row>
    <row r="33" spans="1:7" ht="18" customHeight="1">
      <c r="A33" s="107" t="s">
        <v>133</v>
      </c>
      <c r="B33" s="57"/>
      <c r="C33" s="458">
        <v>2.6074747116237811</v>
      </c>
      <c r="D33" s="659"/>
      <c r="E33" s="29"/>
      <c r="G33" s="461">
        <f>C33</f>
        <v>2.6074747116237811</v>
      </c>
    </row>
    <row r="34" spans="1:7" ht="18" customHeight="1">
      <c r="A34" s="107" t="s">
        <v>134</v>
      </c>
      <c r="B34" s="58"/>
      <c r="C34" s="462">
        <v>47.587379254144359</v>
      </c>
      <c r="D34" s="659"/>
      <c r="E34" s="29"/>
      <c r="G34" s="461">
        <f>C34</f>
        <v>47.587379254144359</v>
      </c>
    </row>
    <row r="35" spans="1:7" ht="18" customHeight="1">
      <c r="A35" s="107" t="s">
        <v>135</v>
      </c>
      <c r="B35" s="55"/>
      <c r="C35" s="458">
        <v>1.45</v>
      </c>
      <c r="D35" s="659"/>
      <c r="E35" s="29"/>
      <c r="G35" s="461">
        <f>C35</f>
        <v>1.45</v>
      </c>
    </row>
    <row r="36" spans="1:7" ht="18" customHeight="1">
      <c r="A36" s="107" t="s">
        <v>136</v>
      </c>
      <c r="B36" s="58"/>
      <c r="C36" s="462">
        <v>30.020075697707892</v>
      </c>
      <c r="D36" s="659"/>
      <c r="E36" s="29"/>
      <c r="G36" s="461">
        <f>C36</f>
        <v>30.020075697707892</v>
      </c>
    </row>
    <row r="37" spans="1:7" ht="18" customHeight="1">
      <c r="A37" s="107" t="s">
        <v>137</v>
      </c>
      <c r="B37" s="55"/>
      <c r="C37" s="458">
        <v>1.326266666666666</v>
      </c>
      <c r="D37" s="659"/>
      <c r="E37" s="29"/>
      <c r="G37" s="461">
        <f>C37</f>
        <v>1.326266666666666</v>
      </c>
    </row>
    <row r="38" spans="1:7" ht="18" customHeight="1" thickBot="1">
      <c r="A38" s="107" t="s">
        <v>138</v>
      </c>
      <c r="B38" s="56"/>
      <c r="C38" s="520">
        <v>70.103999999999985</v>
      </c>
      <c r="D38" s="659"/>
      <c r="E38" s="29"/>
      <c r="G38" s="461">
        <f>C38</f>
        <v>70.103999999999985</v>
      </c>
    </row>
    <row r="39" spans="1:7" ht="18" customHeight="1" thickBot="1">
      <c r="A39" s="105" t="s">
        <v>139</v>
      </c>
      <c r="B39" s="410">
        <f>SUM(B31:B38)</f>
        <v>0</v>
      </c>
      <c r="C39" s="411">
        <f>SUM(C31:C38)</f>
        <v>158.91629836104084</v>
      </c>
      <c r="D39" s="659"/>
      <c r="E39" s="29"/>
      <c r="G39" s="414">
        <f>SUM(G31:G38)</f>
        <v>158.91629836104084</v>
      </c>
    </row>
    <row r="40" spans="1:7" ht="18" customHeight="1" thickBot="1">
      <c r="A40" s="107" t="s">
        <v>140</v>
      </c>
      <c r="B40" s="53"/>
      <c r="C40" s="276"/>
      <c r="D40" s="659"/>
      <c r="E40" s="29"/>
      <c r="G40" s="291"/>
    </row>
    <row r="41" spans="1:7" ht="18" customHeight="1" thickBot="1">
      <c r="A41" s="425" t="s">
        <v>141</v>
      </c>
      <c r="B41" s="410">
        <f>B28+B39+B40</f>
        <v>0</v>
      </c>
      <c r="C41" s="445">
        <f>C28+C39+C40</f>
        <v>457.65029423281482</v>
      </c>
      <c r="D41" s="659"/>
      <c r="E41" s="29"/>
      <c r="G41" s="414">
        <f>G28+G39+G40</f>
        <v>457.65029423281482</v>
      </c>
    </row>
    <row r="42" spans="1:7" ht="13.5" customHeight="1" thickBot="1">
      <c r="A42" s="65"/>
      <c r="B42" s="66"/>
      <c r="C42" s="309"/>
      <c r="D42" s="659"/>
      <c r="E42" s="29"/>
      <c r="G42" s="291"/>
    </row>
    <row r="43" spans="1:7" ht="18" customHeight="1">
      <c r="A43" s="426" t="s">
        <v>142</v>
      </c>
      <c r="B43" s="32"/>
      <c r="C43" s="306"/>
      <c r="D43" s="659"/>
      <c r="E43" s="29"/>
      <c r="G43" s="292"/>
    </row>
    <row r="44" spans="1:7" ht="18" customHeight="1">
      <c r="A44" s="427" t="s">
        <v>143</v>
      </c>
      <c r="B44" s="428">
        <f>B9-B28</f>
        <v>0</v>
      </c>
      <c r="C44" s="468">
        <f>C9-C28</f>
        <v>53.52600412822602</v>
      </c>
      <c r="D44" s="659"/>
      <c r="E44" s="29"/>
      <c r="G44" s="471">
        <f>G9-G28</f>
        <v>-84.303995871773964</v>
      </c>
    </row>
    <row r="45" spans="1:7" ht="18" customHeight="1" thickBot="1">
      <c r="A45" s="432" t="s">
        <v>144</v>
      </c>
      <c r="B45" s="433">
        <f>B9-B41</f>
        <v>0</v>
      </c>
      <c r="C45" s="472">
        <f>C9-C41</f>
        <v>-105.39029423281482</v>
      </c>
      <c r="D45" s="659"/>
      <c r="E45" s="29"/>
      <c r="G45" s="475">
        <f>G9-G41</f>
        <v>-243.22029423281481</v>
      </c>
    </row>
    <row r="46" spans="1:7" ht="13.5" customHeight="1" thickBot="1">
      <c r="A46" s="25"/>
      <c r="B46" s="14"/>
      <c r="C46" s="279"/>
      <c r="D46" s="659"/>
      <c r="E46" s="29"/>
      <c r="G46" s="291"/>
    </row>
    <row r="47" spans="1:7" ht="18" customHeight="1">
      <c r="A47" s="478" t="s">
        <v>186</v>
      </c>
      <c r="B47" s="33"/>
      <c r="C47" s="307"/>
      <c r="D47" s="659"/>
      <c r="E47" s="29"/>
      <c r="G47" s="292"/>
    </row>
    <row r="48" spans="1:7" ht="18" customHeight="1">
      <c r="A48" s="106" t="s">
        <v>146</v>
      </c>
      <c r="B48" s="533" t="e">
        <f>ROUND((B28)/B8,2)</f>
        <v>#DIV/0!</v>
      </c>
      <c r="C48" s="522">
        <f>ROUND((C28)/C8,2)</f>
        <v>678.94</v>
      </c>
      <c r="D48" s="659"/>
      <c r="E48" s="29"/>
      <c r="G48" s="523">
        <f>ROUND((G28)/G8,2)</f>
        <v>678.94</v>
      </c>
    </row>
    <row r="49" spans="1:7" ht="18" customHeight="1" thickBot="1">
      <c r="A49" s="524" t="s">
        <v>147</v>
      </c>
      <c r="B49" s="534" t="e">
        <f>ROUND(B41/B8,2)</f>
        <v>#DIV/0!</v>
      </c>
      <c r="C49" s="526">
        <f>ROUND(C41/C8,2)</f>
        <v>1040.1099999999999</v>
      </c>
      <c r="D49" s="659"/>
      <c r="E49" s="29"/>
      <c r="G49" s="527">
        <f>ROUND(G41/G8,2)</f>
        <v>1040.1099999999999</v>
      </c>
    </row>
    <row r="50" spans="1:7" ht="13.5" customHeight="1" thickBot="1">
      <c r="A50" s="51"/>
      <c r="B50" s="34"/>
      <c r="C50" s="308"/>
      <c r="D50" s="659"/>
      <c r="E50" s="29"/>
      <c r="G50" s="291"/>
    </row>
    <row r="51" spans="1:7" ht="18" customHeight="1">
      <c r="A51" s="478" t="s">
        <v>187</v>
      </c>
      <c r="B51" s="33"/>
      <c r="C51" s="307"/>
      <c r="D51" s="659"/>
      <c r="E51" s="29"/>
      <c r="G51" s="292"/>
    </row>
    <row r="52" spans="1:7" ht="18" customHeight="1">
      <c r="A52" s="106" t="s">
        <v>146</v>
      </c>
      <c r="B52" s="428" t="e">
        <f>ROUND((B28)/B7,2)</f>
        <v>#DIV/0!</v>
      </c>
      <c r="C52" s="468">
        <f>ROUND((C28)/C7,2)</f>
        <v>0.37</v>
      </c>
      <c r="D52" s="659"/>
      <c r="E52" s="29"/>
      <c r="G52" s="471">
        <f>ROUND((G28)/G7,2)</f>
        <v>0.61</v>
      </c>
    </row>
    <row r="53" spans="1:7" ht="18" customHeight="1" thickBot="1">
      <c r="A53" s="524" t="s">
        <v>147</v>
      </c>
      <c r="B53" s="433" t="e">
        <f>ROUND(B41/B7,2)</f>
        <v>#DIV/0!</v>
      </c>
      <c r="C53" s="472">
        <f>ROUND(C41/C7,2)</f>
        <v>0.56999999999999995</v>
      </c>
      <c r="D53" s="659"/>
      <c r="E53" s="29"/>
      <c r="G53" s="475">
        <f>ROUND(G41/G7,2)</f>
        <v>0.94</v>
      </c>
    </row>
    <row r="54" spans="1:7" ht="16.5" customHeight="1" thickBot="1">
      <c r="A54" s="113"/>
      <c r="B54" s="13"/>
      <c r="C54" s="280"/>
      <c r="D54" s="659"/>
    </row>
    <row r="55" spans="1:7" ht="18" customHeight="1">
      <c r="A55" s="426" t="s">
        <v>149</v>
      </c>
      <c r="B55" s="44"/>
      <c r="C55" s="290"/>
      <c r="D55" s="659"/>
    </row>
    <row r="56" spans="1:7" ht="18" customHeight="1">
      <c r="A56" s="528" t="s">
        <v>188</v>
      </c>
      <c r="B56" s="45"/>
      <c r="C56" s="535">
        <f>G7</f>
        <v>487.34264507276953</v>
      </c>
      <c r="D56" s="659"/>
    </row>
    <row r="57" spans="1:7" ht="18" customHeight="1">
      <c r="A57" s="528" t="s">
        <v>151</v>
      </c>
      <c r="B57" s="45"/>
      <c r="C57" s="476">
        <f>G44</f>
        <v>-84.303995871773964</v>
      </c>
      <c r="D57" s="659"/>
    </row>
    <row r="58" spans="1:7" ht="18" customHeight="1" thickBot="1">
      <c r="A58" s="530" t="s">
        <v>152</v>
      </c>
      <c r="B58" s="46"/>
      <c r="C58" s="477">
        <f>G45</f>
        <v>-243.22029423281481</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63"/>
  <sheetViews>
    <sheetView topLeftCell="A23" workbookViewId="0">
      <selection activeCell="C28" sqref="C28"/>
    </sheetView>
  </sheetViews>
  <sheetFormatPr defaultRowHeight="18" customHeight="1"/>
  <cols>
    <col min="1" max="1" width="55.7109375" customWidth="1"/>
    <col min="2" max="2" width="13.85546875" bestFit="1" customWidth="1"/>
    <col min="3" max="3" width="21.5703125" customWidth="1"/>
    <col min="4" max="4" width="50" customWidth="1"/>
    <col min="7" max="7" width="12.28515625" customWidth="1"/>
  </cols>
  <sheetData>
    <row r="1" spans="1:7" ht="18" customHeight="1">
      <c r="A1" s="377" t="s">
        <v>193</v>
      </c>
      <c r="B1" s="16"/>
      <c r="C1" s="16"/>
      <c r="D1" s="17"/>
    </row>
    <row r="2" spans="1:7" ht="18" customHeight="1" thickBot="1">
      <c r="A2" s="18"/>
      <c r="B2" s="18"/>
      <c r="C2" s="378" t="s">
        <v>96</v>
      </c>
      <c r="D2" s="378" t="s">
        <v>97</v>
      </c>
    </row>
    <row r="3" spans="1:7" ht="18" customHeight="1" thickBot="1">
      <c r="A3" s="122" t="s">
        <v>98</v>
      </c>
      <c r="B3" s="182"/>
      <c r="C3" s="188" t="s">
        <v>194</v>
      </c>
      <c r="D3" s="654" t="s">
        <v>195</v>
      </c>
    </row>
    <row r="4" spans="1:7" ht="18" customHeight="1" thickBot="1">
      <c r="A4" s="19"/>
      <c r="B4" s="180" t="s">
        <v>101</v>
      </c>
      <c r="C4" s="175" t="s">
        <v>102</v>
      </c>
      <c r="D4" s="659"/>
      <c r="G4" s="515" t="s">
        <v>183</v>
      </c>
    </row>
    <row r="5" spans="1:7" ht="18" customHeight="1" thickBot="1">
      <c r="A5" s="60" t="s">
        <v>104</v>
      </c>
      <c r="B5" s="131" t="s">
        <v>105</v>
      </c>
      <c r="C5" s="129" t="s">
        <v>105</v>
      </c>
      <c r="D5" s="659"/>
      <c r="G5" s="165" t="s">
        <v>105</v>
      </c>
    </row>
    <row r="6" spans="1:7" ht="18" customHeight="1">
      <c r="A6" s="478" t="s">
        <v>108</v>
      </c>
      <c r="B6" s="62"/>
      <c r="C6" s="81"/>
      <c r="D6" s="659"/>
      <c r="G6" s="24"/>
    </row>
    <row r="7" spans="1:7" ht="18" customHeight="1">
      <c r="A7" s="107" t="s">
        <v>184</v>
      </c>
      <c r="B7" s="48"/>
      <c r="C7" s="536">
        <v>1138.889790007448</v>
      </c>
      <c r="D7" s="659"/>
      <c r="E7" s="29"/>
      <c r="G7" s="452">
        <v>732.19178961053979</v>
      </c>
    </row>
    <row r="8" spans="1:7" ht="18" customHeight="1" thickBot="1">
      <c r="A8" s="107" t="s">
        <v>185</v>
      </c>
      <c r="B8" s="49"/>
      <c r="C8" s="537">
        <v>0.38</v>
      </c>
      <c r="D8" s="659"/>
      <c r="E8" s="29"/>
      <c r="G8" s="385">
        <f>C8</f>
        <v>0.38</v>
      </c>
    </row>
    <row r="9" spans="1:7" ht="18" customHeight="1" thickBot="1">
      <c r="A9" s="105" t="s">
        <v>111</v>
      </c>
      <c r="B9" s="386">
        <f>ROUND((B8*B7),2)</f>
        <v>0</v>
      </c>
      <c r="C9" s="538">
        <f>ROUND((C8*C7),2)</f>
        <v>432.78</v>
      </c>
      <c r="D9" s="659"/>
      <c r="E9" s="29"/>
      <c r="G9" s="390">
        <f>ROUND((G8*G7),2)</f>
        <v>278.23</v>
      </c>
    </row>
    <row r="10" spans="1:7">
      <c r="A10" s="47"/>
      <c r="B10" s="50"/>
      <c r="C10" s="252"/>
      <c r="D10" s="659"/>
      <c r="E10" s="29"/>
      <c r="G10" s="227"/>
    </row>
    <row r="11" spans="1:7" ht="18" customHeight="1">
      <c r="A11" s="106" t="s">
        <v>112</v>
      </c>
      <c r="B11" s="50"/>
      <c r="C11" s="251"/>
      <c r="D11" s="659"/>
      <c r="E11" s="29"/>
      <c r="G11" s="227"/>
    </row>
    <row r="12" spans="1:7" ht="18" customHeight="1">
      <c r="A12" s="106" t="s">
        <v>113</v>
      </c>
      <c r="B12" s="50"/>
      <c r="C12" s="251"/>
      <c r="D12" s="659"/>
      <c r="E12" s="29"/>
      <c r="G12" s="227"/>
    </row>
    <row r="13" spans="1:7" ht="18" customHeight="1">
      <c r="A13" s="107" t="s">
        <v>114</v>
      </c>
      <c r="B13" s="52"/>
      <c r="C13" s="539">
        <v>67.5</v>
      </c>
      <c r="D13" s="659"/>
      <c r="E13" s="29"/>
      <c r="G13" s="385">
        <f>C13</f>
        <v>67.5</v>
      </c>
    </row>
    <row r="14" spans="1:7" ht="18" customHeight="1">
      <c r="A14" s="107" t="s">
        <v>115</v>
      </c>
      <c r="B14" s="52"/>
      <c r="C14" s="539">
        <v>0</v>
      </c>
      <c r="D14" s="659"/>
      <c r="E14" s="29"/>
      <c r="G14" s="385">
        <f>C14</f>
        <v>0</v>
      </c>
    </row>
    <row r="15" spans="1:7" ht="18" customHeight="1">
      <c r="A15" s="107" t="s">
        <v>116</v>
      </c>
      <c r="B15" s="52"/>
      <c r="C15" s="540">
        <v>45.845498303479843</v>
      </c>
      <c r="D15" s="659"/>
      <c r="E15" s="29"/>
      <c r="G15" s="385">
        <f>C15</f>
        <v>45.845498303479843</v>
      </c>
    </row>
    <row r="16" spans="1:7" ht="18" customHeight="1">
      <c r="A16" s="107" t="s">
        <v>117</v>
      </c>
      <c r="B16" s="52"/>
      <c r="C16" s="540">
        <v>17.300180881219308</v>
      </c>
      <c r="D16" s="659"/>
      <c r="E16" s="29"/>
      <c r="G16" s="385">
        <f>C16</f>
        <v>17.300180881219308</v>
      </c>
    </row>
    <row r="17" spans="1:7" ht="18" customHeight="1">
      <c r="A17" s="107" t="s">
        <v>118</v>
      </c>
      <c r="B17" s="53"/>
      <c r="C17" s="541">
        <v>8.2267665509350589</v>
      </c>
      <c r="D17" s="659"/>
      <c r="E17" s="29"/>
      <c r="G17" s="385">
        <f>C17</f>
        <v>8.2267665509350589</v>
      </c>
    </row>
    <row r="18" spans="1:7" ht="18" customHeight="1">
      <c r="A18" s="107" t="s">
        <v>119</v>
      </c>
      <c r="B18" s="52"/>
      <c r="C18" s="539">
        <v>55.46</v>
      </c>
      <c r="D18" s="659"/>
      <c r="E18" s="29"/>
      <c r="G18" s="385">
        <f>C18</f>
        <v>55.46</v>
      </c>
    </row>
    <row r="19" spans="1:7" ht="18" customHeight="1">
      <c r="A19" s="107" t="s">
        <v>120</v>
      </c>
      <c r="B19" s="52"/>
      <c r="C19" s="539">
        <v>7.7</v>
      </c>
      <c r="D19" s="659"/>
      <c r="E19" s="29"/>
      <c r="G19" s="385">
        <f>C19</f>
        <v>7.7</v>
      </c>
    </row>
    <row r="20" spans="1:7" ht="18" customHeight="1">
      <c r="A20" s="107" t="s">
        <v>121</v>
      </c>
      <c r="B20" s="52"/>
      <c r="C20" s="539">
        <v>0</v>
      </c>
      <c r="D20" s="659"/>
      <c r="E20" s="29"/>
      <c r="G20" s="385">
        <f>C20</f>
        <v>0</v>
      </c>
    </row>
    <row r="21" spans="1:7" ht="18" customHeight="1">
      <c r="A21" s="107" t="s">
        <v>122</v>
      </c>
      <c r="B21" s="53"/>
      <c r="C21" s="542">
        <v>24.801304325</v>
      </c>
      <c r="D21" s="659"/>
      <c r="E21" s="29"/>
      <c r="G21" s="385">
        <f>C21</f>
        <v>24.801304325</v>
      </c>
    </row>
    <row r="22" spans="1:7" ht="18" customHeight="1">
      <c r="A22" s="107" t="s">
        <v>123</v>
      </c>
      <c r="B22" s="52"/>
      <c r="C22" s="539">
        <v>11.56328841689489</v>
      </c>
      <c r="D22" s="659"/>
      <c r="E22" s="29"/>
      <c r="G22" s="385">
        <f>C22</f>
        <v>11.56328841689489</v>
      </c>
    </row>
    <row r="23" spans="1:7" ht="18" customHeight="1">
      <c r="A23" s="107" t="s">
        <v>124</v>
      </c>
      <c r="B23" s="52"/>
      <c r="C23" s="539">
        <v>21</v>
      </c>
      <c r="D23" s="659"/>
      <c r="E23" s="29"/>
      <c r="G23" s="385">
        <f>C23</f>
        <v>21</v>
      </c>
    </row>
    <row r="24" spans="1:7" ht="18" customHeight="1">
      <c r="A24" s="107" t="s">
        <v>125</v>
      </c>
      <c r="B24" s="54"/>
      <c r="C24" s="543">
        <v>12.02797644111293</v>
      </c>
      <c r="D24" s="659"/>
      <c r="E24" s="29"/>
      <c r="G24" s="385">
        <f>C24</f>
        <v>12.02797644111293</v>
      </c>
    </row>
    <row r="25" spans="1:7" ht="18" customHeight="1">
      <c r="A25" s="107" t="s">
        <v>126</v>
      </c>
      <c r="B25" s="54"/>
      <c r="C25" s="543">
        <v>14</v>
      </c>
      <c r="D25" s="659"/>
      <c r="E25" s="29"/>
      <c r="G25" s="385">
        <f>C25</f>
        <v>14</v>
      </c>
    </row>
    <row r="26" spans="1:7" ht="18" customHeight="1">
      <c r="A26" s="107" t="s">
        <v>127</v>
      </c>
      <c r="B26" s="53"/>
      <c r="C26" s="542">
        <v>4.3959741704137434</v>
      </c>
      <c r="D26" s="659"/>
      <c r="E26" s="29"/>
      <c r="G26" s="385">
        <f>C26</f>
        <v>4.3959741704137434</v>
      </c>
    </row>
    <row r="27" spans="1:7" ht="18" customHeight="1" thickBot="1">
      <c r="A27" s="107" t="s">
        <v>128</v>
      </c>
      <c r="B27" s="52"/>
      <c r="C27" s="544">
        <v>10.97455478683891</v>
      </c>
      <c r="D27" s="659"/>
      <c r="E27" s="29"/>
      <c r="G27" s="385">
        <f>C27</f>
        <v>10.97455478683891</v>
      </c>
    </row>
    <row r="28" spans="1:7" ht="18" customHeight="1" thickBot="1">
      <c r="A28" s="105" t="s">
        <v>129</v>
      </c>
      <c r="B28" s="410">
        <f>SUM(B13:B27)</f>
        <v>0</v>
      </c>
      <c r="C28" s="545">
        <f>SUM(C13:C27)</f>
        <v>300.79554387589468</v>
      </c>
      <c r="D28" s="659"/>
      <c r="E28" s="29"/>
      <c r="G28" s="424">
        <f>SUM(G13:G27)</f>
        <v>300.79554387589468</v>
      </c>
    </row>
    <row r="29" spans="1:7">
      <c r="A29" s="47"/>
      <c r="B29" s="50"/>
      <c r="C29" s="252"/>
      <c r="D29" s="659"/>
      <c r="E29" s="29"/>
      <c r="G29" s="269"/>
    </row>
    <row r="30" spans="1:7" ht="18" customHeight="1">
      <c r="A30" s="106" t="s">
        <v>130</v>
      </c>
      <c r="B30" s="50"/>
      <c r="C30" s="251"/>
      <c r="D30" s="659"/>
      <c r="E30" s="29"/>
      <c r="G30" s="269"/>
    </row>
    <row r="31" spans="1:7" ht="18" customHeight="1">
      <c r="A31" s="107" t="s">
        <v>131</v>
      </c>
      <c r="B31" s="55"/>
      <c r="C31" s="546">
        <v>0.74456845619080969</v>
      </c>
      <c r="D31" s="659"/>
      <c r="E31" s="29"/>
      <c r="G31" s="418">
        <f>C31</f>
        <v>0.74456845619080969</v>
      </c>
    </row>
    <row r="32" spans="1:7" ht="18" customHeight="1">
      <c r="A32" s="107" t="s">
        <v>132</v>
      </c>
      <c r="B32" s="56"/>
      <c r="C32" s="547">
        <v>5.076533574707355</v>
      </c>
      <c r="D32" s="659"/>
      <c r="E32" s="29"/>
      <c r="G32" s="418">
        <f>C32</f>
        <v>5.076533574707355</v>
      </c>
    </row>
    <row r="33" spans="1:7" ht="18" customHeight="1">
      <c r="A33" s="107" t="s">
        <v>133</v>
      </c>
      <c r="B33" s="57"/>
      <c r="C33" s="546">
        <v>2.6074747116237811</v>
      </c>
      <c r="D33" s="659"/>
      <c r="E33" s="29"/>
      <c r="G33" s="418">
        <f>C33</f>
        <v>2.6074747116237811</v>
      </c>
    </row>
    <row r="34" spans="1:7" ht="18" customHeight="1">
      <c r="A34" s="107" t="s">
        <v>134</v>
      </c>
      <c r="B34" s="58"/>
      <c r="C34" s="547">
        <v>47.587379254144359</v>
      </c>
      <c r="D34" s="659"/>
      <c r="E34" s="29"/>
      <c r="G34" s="418">
        <f>C34</f>
        <v>47.587379254144359</v>
      </c>
    </row>
    <row r="35" spans="1:7" ht="18" customHeight="1">
      <c r="A35" s="107" t="s">
        <v>135</v>
      </c>
      <c r="B35" s="55"/>
      <c r="C35" s="546">
        <v>1.45</v>
      </c>
      <c r="D35" s="659"/>
      <c r="E35" s="29"/>
      <c r="G35" s="418">
        <f>C35</f>
        <v>1.45</v>
      </c>
    </row>
    <row r="36" spans="1:7" ht="18" customHeight="1">
      <c r="A36" s="107" t="s">
        <v>136</v>
      </c>
      <c r="B36" s="58"/>
      <c r="C36" s="547">
        <v>30.020075697707892</v>
      </c>
      <c r="D36" s="659"/>
      <c r="E36" s="29"/>
      <c r="G36" s="418">
        <f>C36</f>
        <v>30.020075697707892</v>
      </c>
    </row>
    <row r="37" spans="1:7" ht="18" customHeight="1">
      <c r="A37" s="107" t="s">
        <v>137</v>
      </c>
      <c r="B37" s="55"/>
      <c r="C37" s="546">
        <v>1.326266666666666</v>
      </c>
      <c r="D37" s="659"/>
      <c r="E37" s="29"/>
      <c r="G37" s="418">
        <f>C37</f>
        <v>1.326266666666666</v>
      </c>
    </row>
    <row r="38" spans="1:7" ht="18" customHeight="1" thickBot="1">
      <c r="A38" s="107" t="s">
        <v>138</v>
      </c>
      <c r="B38" s="56"/>
      <c r="C38" s="548">
        <v>70.103999999999985</v>
      </c>
      <c r="D38" s="659"/>
      <c r="E38" s="29"/>
      <c r="G38" s="418">
        <f>C38</f>
        <v>70.103999999999985</v>
      </c>
    </row>
    <row r="39" spans="1:7" ht="18" customHeight="1" thickBot="1">
      <c r="A39" s="105" t="s">
        <v>139</v>
      </c>
      <c r="B39" s="410">
        <f>SUM(B31:B38)</f>
        <v>0</v>
      </c>
      <c r="C39" s="549">
        <f>SUM(C31:C38)</f>
        <v>158.91629836104084</v>
      </c>
      <c r="D39" s="659"/>
      <c r="E39" s="29"/>
      <c r="G39" s="424">
        <f>SUM(G31:G38)</f>
        <v>158.91629836104084</v>
      </c>
    </row>
    <row r="40" spans="1:7" ht="18" customHeight="1" thickBot="1">
      <c r="A40" s="107" t="s">
        <v>140</v>
      </c>
      <c r="B40" s="53"/>
      <c r="C40" s="83"/>
      <c r="D40" s="659"/>
      <c r="E40" s="29"/>
      <c r="G40" s="269"/>
    </row>
    <row r="41" spans="1:7" ht="18" customHeight="1" thickBot="1">
      <c r="A41" s="425" t="s">
        <v>141</v>
      </c>
      <c r="B41" s="410">
        <f>B28+B39+B40</f>
        <v>0</v>
      </c>
      <c r="C41" s="550">
        <f>C28+C39+C40</f>
        <v>459.71184223693552</v>
      </c>
      <c r="D41" s="659"/>
      <c r="E41" s="29"/>
      <c r="G41" s="424">
        <f>G28+G39+G40</f>
        <v>459.71184223693552</v>
      </c>
    </row>
    <row r="42" spans="1:7" ht="13.5" customHeight="1" thickBot="1">
      <c r="A42" s="65"/>
      <c r="B42" s="66"/>
      <c r="C42" s="110"/>
      <c r="D42" s="659"/>
      <c r="E42" s="29"/>
      <c r="G42" s="269"/>
    </row>
    <row r="43" spans="1:7" ht="18" customHeight="1">
      <c r="A43" s="426" t="s">
        <v>142</v>
      </c>
      <c r="B43" s="32"/>
      <c r="C43" s="92"/>
      <c r="D43" s="659"/>
      <c r="E43" s="29"/>
      <c r="G43" s="270"/>
    </row>
    <row r="44" spans="1:7" ht="18" customHeight="1">
      <c r="A44" s="427" t="s">
        <v>143</v>
      </c>
      <c r="B44" s="428">
        <f>B9-B28</f>
        <v>0</v>
      </c>
      <c r="C44" s="431">
        <f>C9-C28</f>
        <v>131.98445612410529</v>
      </c>
      <c r="D44" s="659"/>
      <c r="E44" s="29"/>
      <c r="G44" s="431">
        <f>G9-G28</f>
        <v>-22.565543875894662</v>
      </c>
    </row>
    <row r="45" spans="1:7" ht="18" customHeight="1" thickBot="1">
      <c r="A45" s="432" t="s">
        <v>144</v>
      </c>
      <c r="B45" s="433">
        <f>B9-B41</f>
        <v>0</v>
      </c>
      <c r="C45" s="436">
        <f>C9-C41</f>
        <v>-26.931842236935552</v>
      </c>
      <c r="D45" s="659"/>
      <c r="E45" s="29"/>
      <c r="G45" s="436">
        <f>G9-G41</f>
        <v>-181.48184223693551</v>
      </c>
    </row>
    <row r="46" spans="1:7" ht="13.5" customHeight="1" thickBot="1">
      <c r="A46" s="25"/>
      <c r="B46" s="14"/>
      <c r="C46" s="91"/>
      <c r="D46" s="659"/>
      <c r="E46" s="29"/>
      <c r="G46" s="269"/>
    </row>
    <row r="47" spans="1:7" ht="18" customHeight="1">
      <c r="A47" s="478" t="s">
        <v>186</v>
      </c>
      <c r="B47" s="33"/>
      <c r="C47" s="93"/>
      <c r="D47" s="659"/>
      <c r="E47" s="29"/>
      <c r="G47" s="270"/>
    </row>
    <row r="48" spans="1:7" ht="18" customHeight="1">
      <c r="A48" s="106" t="s">
        <v>146</v>
      </c>
      <c r="B48" s="521" t="e">
        <f>ROUND((B28)/B8,2)</f>
        <v>#DIV/0!</v>
      </c>
      <c r="C48" s="521">
        <f>ROUND((C28)/C8,2)</f>
        <v>791.57</v>
      </c>
      <c r="D48" s="659"/>
      <c r="E48" s="29"/>
      <c r="G48" s="521">
        <f>ROUND((G28)/G8,2)</f>
        <v>791.57</v>
      </c>
    </row>
    <row r="49" spans="1:7" ht="18" customHeight="1" thickBot="1">
      <c r="A49" s="524" t="s">
        <v>147</v>
      </c>
      <c r="B49" s="525" t="e">
        <f>ROUND(B41/B8,2)</f>
        <v>#DIV/0!</v>
      </c>
      <c r="C49" s="525">
        <f>ROUND(C41/C8,2)</f>
        <v>1209.77</v>
      </c>
      <c r="D49" s="659"/>
      <c r="E49" s="29"/>
      <c r="G49" s="525">
        <f>ROUND(G41/G8,2)</f>
        <v>1209.77</v>
      </c>
    </row>
    <row r="50" spans="1:7" ht="13.5" customHeight="1" thickBot="1">
      <c r="A50" s="51"/>
      <c r="B50" s="34"/>
      <c r="C50" s="94"/>
      <c r="D50" s="659"/>
      <c r="E50" s="29"/>
      <c r="G50" s="269"/>
    </row>
    <row r="51" spans="1:7" ht="18" customHeight="1">
      <c r="A51" s="478" t="s">
        <v>187</v>
      </c>
      <c r="B51" s="33"/>
      <c r="C51" s="93"/>
      <c r="D51" s="659"/>
      <c r="E51" s="29"/>
      <c r="G51" s="270"/>
    </row>
    <row r="52" spans="1:7" ht="18" customHeight="1">
      <c r="A52" s="106" t="s">
        <v>146</v>
      </c>
      <c r="B52" s="431" t="e">
        <f>ROUND((B28)/B7,2)</f>
        <v>#DIV/0!</v>
      </c>
      <c r="C52" s="431">
        <f>ROUND((C28)/C7,2)</f>
        <v>0.26</v>
      </c>
      <c r="D52" s="659"/>
      <c r="E52" s="29"/>
      <c r="G52" s="431">
        <f>ROUND((G28)/G7,2)</f>
        <v>0.41</v>
      </c>
    </row>
    <row r="53" spans="1:7" ht="18" customHeight="1" thickBot="1">
      <c r="A53" s="524" t="s">
        <v>147</v>
      </c>
      <c r="B53" s="436" t="e">
        <f>ROUND(B41/B7,2)</f>
        <v>#DIV/0!</v>
      </c>
      <c r="C53" s="436">
        <f>ROUND(C41/C7,2)</f>
        <v>0.4</v>
      </c>
      <c r="D53" s="659"/>
      <c r="E53" s="29"/>
      <c r="G53" s="436">
        <f>ROUND(G41/G7,2)</f>
        <v>0.63</v>
      </c>
    </row>
    <row r="54" spans="1:7" ht="16.5" customHeight="1" thickBot="1">
      <c r="A54" s="113"/>
      <c r="B54" s="13"/>
      <c r="C54" s="91"/>
      <c r="D54" s="659"/>
    </row>
    <row r="55" spans="1:7" ht="18" customHeight="1">
      <c r="A55" s="426" t="s">
        <v>149</v>
      </c>
      <c r="B55" s="44"/>
      <c r="C55" s="130"/>
      <c r="D55" s="659"/>
    </row>
    <row r="56" spans="1:7" ht="18" customHeight="1">
      <c r="A56" s="528" t="s">
        <v>188</v>
      </c>
      <c r="B56" s="45"/>
      <c r="C56" s="521">
        <f>G7</f>
        <v>732.19178961053979</v>
      </c>
      <c r="D56" s="659"/>
    </row>
    <row r="57" spans="1:7" ht="18" customHeight="1">
      <c r="A57" s="528" t="s">
        <v>151</v>
      </c>
      <c r="B57" s="45"/>
      <c r="C57" s="551">
        <f>G44</f>
        <v>-22.565543875894662</v>
      </c>
      <c r="D57" s="659"/>
    </row>
    <row r="58" spans="1:7" ht="18" customHeight="1" thickBot="1">
      <c r="A58" s="530" t="s">
        <v>152</v>
      </c>
      <c r="B58" s="46"/>
      <c r="C58" s="552">
        <f>G45</f>
        <v>-181.48184223693551</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6"/>
  <sheetViews>
    <sheetView showGridLines="0" topLeftCell="A21" workbookViewId="0">
      <selection activeCell="D4" sqref="D4:D58"/>
    </sheetView>
  </sheetViews>
  <sheetFormatPr defaultRowHeight="18" customHeight="1"/>
  <cols>
    <col min="1" max="1" width="55.7109375" customWidth="1"/>
    <col min="2" max="2" width="10" bestFit="1" customWidth="1"/>
    <col min="3" max="3" width="20" customWidth="1"/>
    <col min="4" max="4" width="48" customWidth="1"/>
    <col min="9" max="9" width="12.28515625" customWidth="1"/>
  </cols>
  <sheetData>
    <row r="1" spans="1:9" ht="18" customHeight="1">
      <c r="A1" s="553" t="s">
        <v>196</v>
      </c>
      <c r="B1" s="103"/>
      <c r="C1" s="103"/>
    </row>
    <row r="2" spans="1:9" ht="18" customHeight="1" thickBot="1">
      <c r="A2" s="104"/>
      <c r="B2" s="104"/>
      <c r="C2" s="554" t="s">
        <v>96</v>
      </c>
      <c r="D2" s="376" t="s">
        <v>97</v>
      </c>
    </row>
    <row r="3" spans="1:9" ht="18" customHeight="1" thickBot="1">
      <c r="A3" s="105" t="s">
        <v>98</v>
      </c>
      <c r="B3" s="189"/>
      <c r="C3" s="655" t="s">
        <v>197</v>
      </c>
      <c r="D3" s="661"/>
    </row>
    <row r="4" spans="1:9" ht="18" customHeight="1" thickBot="1">
      <c r="A4" s="106"/>
      <c r="B4" s="178" t="s">
        <v>198</v>
      </c>
      <c r="C4" s="178" t="s">
        <v>102</v>
      </c>
      <c r="D4" s="654" t="s">
        <v>199</v>
      </c>
      <c r="I4" s="555" t="s">
        <v>183</v>
      </c>
    </row>
    <row r="5" spans="1:9" ht="18" customHeight="1" thickBot="1">
      <c r="A5" s="107" t="s">
        <v>104</v>
      </c>
      <c r="B5" s="108"/>
      <c r="C5" s="131" t="s">
        <v>200</v>
      </c>
      <c r="D5" s="659"/>
      <c r="I5" s="165" t="s">
        <v>200</v>
      </c>
    </row>
    <row r="6" spans="1:9" ht="18" customHeight="1">
      <c r="A6" s="478" t="s">
        <v>108</v>
      </c>
      <c r="B6" s="81"/>
      <c r="C6" s="64"/>
      <c r="D6" s="659"/>
      <c r="I6" s="227"/>
    </row>
    <row r="7" spans="1:9" s="134" customFormat="1" ht="18" customHeight="1">
      <c r="A7" s="107" t="s">
        <v>184</v>
      </c>
      <c r="B7" s="79"/>
      <c r="C7" s="556">
        <v>2199.3315057599998</v>
      </c>
      <c r="D7" s="659"/>
      <c r="I7" s="557">
        <v>1737.7332737713459</v>
      </c>
    </row>
    <row r="8" spans="1:9" s="134" customFormat="1" ht="18" customHeight="1" thickBot="1">
      <c r="A8" s="107" t="s">
        <v>185</v>
      </c>
      <c r="B8" s="80"/>
      <c r="C8" s="402">
        <v>0.2940790561311189</v>
      </c>
      <c r="D8" s="659"/>
      <c r="I8" s="558">
        <f>C8</f>
        <v>0.2940790561311189</v>
      </c>
    </row>
    <row r="9" spans="1:9" s="134" customFormat="1" ht="18" customHeight="1" thickBot="1">
      <c r="A9" s="524" t="s">
        <v>111</v>
      </c>
      <c r="B9" s="559">
        <f>ROUND((B8*B7),2)</f>
        <v>0</v>
      </c>
      <c r="C9" s="560">
        <f>ROUND((C8*C7),2)</f>
        <v>646.78</v>
      </c>
      <c r="D9" s="659"/>
      <c r="I9" s="561">
        <f>ROUND((I8*I7),2)</f>
        <v>511.03</v>
      </c>
    </row>
    <row r="10" spans="1:9" s="134" customFormat="1">
      <c r="A10" s="47"/>
      <c r="B10" s="78"/>
      <c r="C10" s="251"/>
      <c r="D10" s="659"/>
      <c r="I10" s="256"/>
    </row>
    <row r="11" spans="1:9" s="134" customFormat="1" ht="18" customHeight="1" thickBot="1">
      <c r="A11" s="106" t="s">
        <v>112</v>
      </c>
      <c r="B11" s="78"/>
      <c r="C11" s="251"/>
      <c r="D11" s="659"/>
      <c r="I11" s="256"/>
    </row>
    <row r="12" spans="1:9" s="134" customFormat="1" ht="18" customHeight="1">
      <c r="A12" s="478" t="s">
        <v>113</v>
      </c>
      <c r="B12" s="81"/>
      <c r="C12" s="252"/>
      <c r="D12" s="659"/>
      <c r="I12" s="256"/>
    </row>
    <row r="13" spans="1:9" s="134" customFormat="1" ht="18" customHeight="1">
      <c r="A13" s="107" t="s">
        <v>114</v>
      </c>
      <c r="B13" s="82"/>
      <c r="C13" s="539">
        <v>49.4</v>
      </c>
      <c r="D13" s="659"/>
      <c r="I13" s="558">
        <f>C13</f>
        <v>49.4</v>
      </c>
    </row>
    <row r="14" spans="1:9" s="134" customFormat="1" ht="18" customHeight="1">
      <c r="A14" s="107" t="s">
        <v>115</v>
      </c>
      <c r="B14" s="82"/>
      <c r="C14" s="539">
        <v>0</v>
      </c>
      <c r="D14" s="659"/>
      <c r="I14" s="558">
        <f>C14</f>
        <v>0</v>
      </c>
    </row>
    <row r="15" spans="1:9" s="134" customFormat="1" ht="18" customHeight="1">
      <c r="A15" s="107" t="s">
        <v>116</v>
      </c>
      <c r="B15" s="82"/>
      <c r="C15" s="540">
        <v>61.400220942160502</v>
      </c>
      <c r="D15" s="659"/>
      <c r="I15" s="558">
        <f>C15</f>
        <v>61.400220942160502</v>
      </c>
    </row>
    <row r="16" spans="1:9" s="134" customFormat="1" ht="18" customHeight="1">
      <c r="A16" s="107" t="s">
        <v>117</v>
      </c>
      <c r="B16" s="82"/>
      <c r="C16" s="540">
        <v>28.833634802032179</v>
      </c>
      <c r="D16" s="659"/>
      <c r="I16" s="558">
        <f>C16</f>
        <v>28.833634802032179</v>
      </c>
    </row>
    <row r="17" spans="1:9" s="134" customFormat="1" ht="18" customHeight="1">
      <c r="A17" s="107" t="s">
        <v>118</v>
      </c>
      <c r="B17" s="83"/>
      <c r="C17" s="541">
        <v>41.48</v>
      </c>
      <c r="D17" s="659"/>
      <c r="I17" s="558">
        <f>C17</f>
        <v>41.48</v>
      </c>
    </row>
    <row r="18" spans="1:9" s="134" customFormat="1" ht="18" customHeight="1">
      <c r="A18" s="107" t="s">
        <v>119</v>
      </c>
      <c r="B18" s="82"/>
      <c r="C18" s="539">
        <v>71.25914559199434</v>
      </c>
      <c r="D18" s="659"/>
      <c r="I18" s="558">
        <f>C18</f>
        <v>71.25914559199434</v>
      </c>
    </row>
    <row r="19" spans="1:9" s="134" customFormat="1" ht="18" customHeight="1">
      <c r="A19" s="107" t="s">
        <v>120</v>
      </c>
      <c r="B19" s="82"/>
      <c r="C19" s="539">
        <v>22.626525000000001</v>
      </c>
      <c r="D19" s="659"/>
      <c r="I19" s="558">
        <f>C19</f>
        <v>22.626525000000001</v>
      </c>
    </row>
    <row r="20" spans="1:9" s="134" customFormat="1" ht="18" customHeight="1">
      <c r="A20" s="107" t="s">
        <v>121</v>
      </c>
      <c r="B20" s="82"/>
      <c r="C20" s="539">
        <v>0</v>
      </c>
      <c r="D20" s="659"/>
      <c r="I20" s="558">
        <f>C20</f>
        <v>0</v>
      </c>
    </row>
    <row r="21" spans="1:9" s="134" customFormat="1" ht="18" customHeight="1">
      <c r="A21" s="107" t="s">
        <v>122</v>
      </c>
      <c r="B21" s="83"/>
      <c r="C21" s="542">
        <v>25.98231881666667</v>
      </c>
      <c r="D21" s="659"/>
      <c r="I21" s="558">
        <f>C21</f>
        <v>25.98231881666667</v>
      </c>
    </row>
    <row r="22" spans="1:9" s="134" customFormat="1" ht="18" customHeight="1">
      <c r="A22" s="107" t="s">
        <v>123</v>
      </c>
      <c r="B22" s="82"/>
      <c r="C22" s="539">
        <v>13.039497446998871</v>
      </c>
      <c r="D22" s="659"/>
      <c r="I22" s="558">
        <f>C22</f>
        <v>13.039497446998871</v>
      </c>
    </row>
    <row r="23" spans="1:9" s="134" customFormat="1" ht="18" customHeight="1">
      <c r="A23" s="107" t="s">
        <v>124</v>
      </c>
      <c r="B23" s="82"/>
      <c r="C23" s="539">
        <v>22</v>
      </c>
      <c r="D23" s="659"/>
      <c r="I23" s="558">
        <f>C23</f>
        <v>22</v>
      </c>
    </row>
    <row r="24" spans="1:9" s="134" customFormat="1" ht="18" customHeight="1">
      <c r="A24" s="107" t="s">
        <v>125</v>
      </c>
      <c r="B24" s="84"/>
      <c r="C24" s="543">
        <v>6.6723795145345441</v>
      </c>
      <c r="D24" s="659"/>
      <c r="I24" s="558">
        <f>C24</f>
        <v>6.6723795145345441</v>
      </c>
    </row>
    <row r="25" spans="1:9" s="134" customFormat="1" ht="18" customHeight="1">
      <c r="A25" s="107" t="s">
        <v>126</v>
      </c>
      <c r="B25" s="84"/>
      <c r="C25" s="543">
        <v>14</v>
      </c>
      <c r="D25" s="659"/>
      <c r="I25" s="558">
        <f>C25</f>
        <v>14</v>
      </c>
    </row>
    <row r="26" spans="1:9" s="134" customFormat="1" ht="18" customHeight="1">
      <c r="A26" s="107" t="s">
        <v>127</v>
      </c>
      <c r="B26" s="83"/>
      <c r="C26" s="542">
        <v>5.2159578521860039</v>
      </c>
      <c r="D26" s="659"/>
      <c r="I26" s="558">
        <f>C26</f>
        <v>5.2159578521860039</v>
      </c>
    </row>
    <row r="27" spans="1:9" s="134" customFormat="1" ht="18" customHeight="1" thickBot="1">
      <c r="A27" s="107" t="s">
        <v>128</v>
      </c>
      <c r="B27" s="82"/>
      <c r="C27" s="539">
        <v>13.70431321473424</v>
      </c>
      <c r="D27" s="659"/>
      <c r="I27" s="558">
        <f>C27</f>
        <v>13.70431321473424</v>
      </c>
    </row>
    <row r="28" spans="1:9" s="134" customFormat="1" ht="18" customHeight="1" thickBot="1">
      <c r="A28" s="105" t="s">
        <v>129</v>
      </c>
      <c r="B28" s="550">
        <f>SUM(B13:B27)</f>
        <v>0</v>
      </c>
      <c r="C28" s="550">
        <f>SUM(C13:C27)</f>
        <v>375.61399318130742</v>
      </c>
      <c r="D28" s="659"/>
      <c r="I28" s="562">
        <f>SUM(I13:I27)</f>
        <v>375.61399318130742</v>
      </c>
    </row>
    <row r="29" spans="1:9" s="134" customFormat="1" ht="13.5" customHeight="1" thickBot="1">
      <c r="A29" s="47"/>
      <c r="B29" s="78"/>
      <c r="C29" s="78"/>
      <c r="D29" s="659"/>
      <c r="I29" s="326"/>
    </row>
    <row r="30" spans="1:9" s="134" customFormat="1" ht="18" customHeight="1">
      <c r="A30" s="478" t="s">
        <v>130</v>
      </c>
      <c r="B30" s="81"/>
      <c r="C30" s="252"/>
      <c r="D30" s="659"/>
      <c r="I30" s="326"/>
    </row>
    <row r="31" spans="1:9" s="134" customFormat="1" ht="18" customHeight="1">
      <c r="A31" s="107" t="s">
        <v>131</v>
      </c>
      <c r="B31" s="86"/>
      <c r="C31" s="546">
        <v>0.97564142535347476</v>
      </c>
      <c r="D31" s="659"/>
      <c r="I31" s="563">
        <f>C31</f>
        <v>0.97564142535347476</v>
      </c>
    </row>
    <row r="32" spans="1:9" s="134" customFormat="1" ht="18" customHeight="1">
      <c r="A32" s="107" t="s">
        <v>132</v>
      </c>
      <c r="B32" s="87"/>
      <c r="C32" s="547">
        <v>6.6426981881809022</v>
      </c>
      <c r="D32" s="659"/>
      <c r="I32" s="563">
        <f>C32</f>
        <v>6.6426981881809022</v>
      </c>
    </row>
    <row r="33" spans="1:9" s="134" customFormat="1" ht="18" customHeight="1">
      <c r="A33" s="107" t="s">
        <v>133</v>
      </c>
      <c r="B33" s="88"/>
      <c r="C33" s="546">
        <v>3.9864276841171269</v>
      </c>
      <c r="D33" s="659"/>
      <c r="I33" s="563">
        <f>C33</f>
        <v>3.9864276841171269</v>
      </c>
    </row>
    <row r="34" spans="1:9" s="134" customFormat="1" ht="18" customHeight="1">
      <c r="A34" s="107" t="s">
        <v>134</v>
      </c>
      <c r="B34" s="89"/>
      <c r="C34" s="547">
        <v>53.66254718572614</v>
      </c>
      <c r="D34" s="659"/>
      <c r="I34" s="563">
        <f>C34</f>
        <v>53.66254718572614</v>
      </c>
    </row>
    <row r="35" spans="1:9" s="134" customFormat="1" ht="18" customHeight="1">
      <c r="A35" s="107" t="s">
        <v>135</v>
      </c>
      <c r="B35" s="86"/>
      <c r="C35" s="546">
        <v>1.9</v>
      </c>
      <c r="D35" s="659"/>
      <c r="I35" s="563">
        <f>C35</f>
        <v>1.9</v>
      </c>
    </row>
    <row r="36" spans="1:9" s="134" customFormat="1" ht="18" customHeight="1">
      <c r="A36" s="107" t="s">
        <v>136</v>
      </c>
      <c r="B36" s="89"/>
      <c r="C36" s="547">
        <v>33.852541448939391</v>
      </c>
      <c r="D36" s="659"/>
      <c r="I36" s="563">
        <f>C36</f>
        <v>33.852541448939391</v>
      </c>
    </row>
    <row r="37" spans="1:9" s="134" customFormat="1" ht="18" customHeight="1">
      <c r="A37" s="107" t="s">
        <v>137</v>
      </c>
      <c r="B37" s="86"/>
      <c r="C37" s="546">
        <v>1.737866666666666</v>
      </c>
      <c r="D37" s="659"/>
      <c r="I37" s="563">
        <f>C37</f>
        <v>1.737866666666666</v>
      </c>
    </row>
    <row r="38" spans="1:9" s="134" customFormat="1" ht="18" customHeight="1" thickBot="1">
      <c r="A38" s="564" t="s">
        <v>138</v>
      </c>
      <c r="B38" s="127"/>
      <c r="C38" s="548">
        <v>80.656499999999994</v>
      </c>
      <c r="D38" s="659"/>
      <c r="I38" s="563">
        <f>C38</f>
        <v>80.656499999999994</v>
      </c>
    </row>
    <row r="39" spans="1:9" ht="18" customHeight="1" thickBot="1">
      <c r="A39" s="105" t="s">
        <v>139</v>
      </c>
      <c r="B39" s="550">
        <f>SUM(B31:B38)</f>
        <v>0</v>
      </c>
      <c r="C39" s="565">
        <f>SUM(C31:C38)</f>
        <v>183.41422259898371</v>
      </c>
      <c r="D39" s="659"/>
      <c r="I39" s="424">
        <f>SUM(I31:I38)</f>
        <v>183.41422259898371</v>
      </c>
    </row>
    <row r="40" spans="1:9" ht="18" customHeight="1" thickBot="1">
      <c r="A40" s="124" t="s">
        <v>140</v>
      </c>
      <c r="B40" s="83"/>
      <c r="C40" s="253"/>
      <c r="D40" s="659"/>
      <c r="I40" s="269"/>
    </row>
    <row r="41" spans="1:9" ht="18" customHeight="1" thickBot="1">
      <c r="A41" s="425" t="s">
        <v>141</v>
      </c>
      <c r="B41" s="550">
        <f>B28+B39+B40</f>
        <v>0</v>
      </c>
      <c r="C41" s="565">
        <f>C28+C39+C40</f>
        <v>559.02821578029113</v>
      </c>
      <c r="D41" s="659"/>
      <c r="I41" s="424">
        <f>I28+I39+I40</f>
        <v>559.02821578029113</v>
      </c>
    </row>
    <row r="42" spans="1:9" ht="13.5" customHeight="1" thickBot="1">
      <c r="A42" s="65"/>
      <c r="B42" s="110"/>
      <c r="C42" s="254"/>
      <c r="D42" s="659"/>
      <c r="I42" s="269"/>
    </row>
    <row r="43" spans="1:9" ht="18" customHeight="1">
      <c r="A43" s="507" t="s">
        <v>142</v>
      </c>
      <c r="B43" s="81"/>
      <c r="C43" s="255"/>
      <c r="D43" s="659"/>
      <c r="I43" s="270"/>
    </row>
    <row r="44" spans="1:9" ht="18" customHeight="1">
      <c r="A44" s="427" t="s">
        <v>143</v>
      </c>
      <c r="B44" s="566">
        <f>B9-B28</f>
        <v>0</v>
      </c>
      <c r="C44" s="431">
        <f>C9-C28</f>
        <v>271.16600681869255</v>
      </c>
      <c r="D44" s="659"/>
      <c r="I44" s="431">
        <f>I9-I28</f>
        <v>135.41600681869255</v>
      </c>
    </row>
    <row r="45" spans="1:9" ht="18" customHeight="1" thickBot="1">
      <c r="A45" s="432" t="s">
        <v>144</v>
      </c>
      <c r="B45" s="559">
        <f>B9-B41</f>
        <v>0</v>
      </c>
      <c r="C45" s="436">
        <f>C9-C41</f>
        <v>87.751784219708838</v>
      </c>
      <c r="D45" s="659"/>
      <c r="I45" s="436">
        <f>I9-I41</f>
        <v>-47.998215780291162</v>
      </c>
    </row>
    <row r="46" spans="1:9" ht="13.5" customHeight="1" thickBot="1">
      <c r="A46" s="51"/>
      <c r="B46" s="110"/>
      <c r="C46" s="91"/>
      <c r="D46" s="659"/>
      <c r="I46" s="269"/>
    </row>
    <row r="47" spans="1:9" ht="18" customHeight="1">
      <c r="A47" s="478" t="s">
        <v>186</v>
      </c>
      <c r="B47" s="111"/>
      <c r="C47" s="93"/>
      <c r="D47" s="659"/>
      <c r="I47" s="270"/>
    </row>
    <row r="48" spans="1:9" ht="18" customHeight="1">
      <c r="A48" s="106" t="s">
        <v>146</v>
      </c>
      <c r="B48" s="521" t="e">
        <f>ROUND((B28)/B8,2)</f>
        <v>#DIV/0!</v>
      </c>
      <c r="C48" s="521">
        <f>ROUND((C28)/C8,2)</f>
        <v>1277.26</v>
      </c>
      <c r="D48" s="659"/>
      <c r="I48" s="521">
        <f>ROUND((I28)/I8,2)</f>
        <v>1277.26</v>
      </c>
    </row>
    <row r="49" spans="1:9" ht="18" customHeight="1" thickBot="1">
      <c r="A49" s="524" t="s">
        <v>147</v>
      </c>
      <c r="B49" s="525" t="e">
        <f>ROUND(B41/B8,2)</f>
        <v>#DIV/0!</v>
      </c>
      <c r="C49" s="525">
        <f>ROUND(C41/C8,2)</f>
        <v>1900.95</v>
      </c>
      <c r="D49" s="659"/>
      <c r="I49" s="525">
        <f>ROUND(I41/I8,2)</f>
        <v>1900.95</v>
      </c>
    </row>
    <row r="50" spans="1:9" ht="13.5" customHeight="1" thickBot="1">
      <c r="A50" s="51"/>
      <c r="B50" s="112"/>
      <c r="C50" s="94"/>
      <c r="D50" s="659"/>
      <c r="I50" s="269"/>
    </row>
    <row r="51" spans="1:9" ht="18" customHeight="1">
      <c r="A51" s="478" t="s">
        <v>187</v>
      </c>
      <c r="B51" s="111"/>
      <c r="C51" s="93"/>
      <c r="D51" s="659"/>
      <c r="I51" s="270"/>
    </row>
    <row r="52" spans="1:9" ht="18" customHeight="1">
      <c r="A52" s="106" t="s">
        <v>146</v>
      </c>
      <c r="B52" s="431" t="e">
        <f>ROUND((B28)/B7,2)</f>
        <v>#DIV/0!</v>
      </c>
      <c r="C52" s="431">
        <f>ROUND((C28)/C7,2)</f>
        <v>0.17</v>
      </c>
      <c r="D52" s="659"/>
      <c r="I52" s="431">
        <f>ROUND((I28)/I7,2)</f>
        <v>0.22</v>
      </c>
    </row>
    <row r="53" spans="1:9" ht="18" customHeight="1" thickBot="1">
      <c r="A53" s="524" t="s">
        <v>147</v>
      </c>
      <c r="B53" s="436" t="e">
        <f>ROUND(B41/B7,2)</f>
        <v>#DIV/0!</v>
      </c>
      <c r="C53" s="436">
        <f>ROUND(C41/C7,2)</f>
        <v>0.25</v>
      </c>
      <c r="D53" s="659"/>
      <c r="I53" s="436">
        <f>ROUND(I41/I7,2)</f>
        <v>0.32</v>
      </c>
    </row>
    <row r="54" spans="1:9" ht="16.5" customHeight="1" thickBot="1">
      <c r="A54" s="113"/>
      <c r="B54" s="13"/>
      <c r="C54" s="13"/>
      <c r="D54" s="659"/>
    </row>
    <row r="55" spans="1:9" ht="18" customHeight="1">
      <c r="A55" s="426" t="s">
        <v>149</v>
      </c>
      <c r="B55" s="114"/>
      <c r="C55" s="73"/>
      <c r="D55" s="659"/>
    </row>
    <row r="56" spans="1:9" ht="18" customHeight="1">
      <c r="A56" s="528" t="s">
        <v>188</v>
      </c>
      <c r="B56" s="115"/>
      <c r="C56" s="567">
        <f>I7</f>
        <v>1737.7332737713459</v>
      </c>
      <c r="D56" s="659"/>
    </row>
    <row r="57" spans="1:9" ht="18" customHeight="1">
      <c r="A57" s="528" t="s">
        <v>151</v>
      </c>
      <c r="B57" s="115"/>
      <c r="C57" s="388">
        <f>I44</f>
        <v>135.41600681869255</v>
      </c>
      <c r="D57" s="659"/>
    </row>
    <row r="58" spans="1:9" ht="18" customHeight="1" thickBot="1">
      <c r="A58" s="530" t="s">
        <v>152</v>
      </c>
      <c r="B58" s="116"/>
      <c r="C58" s="568">
        <f>I45</f>
        <v>-47.998215780291162</v>
      </c>
      <c r="D58" s="662"/>
    </row>
    <row r="59" spans="1:9" ht="18" customHeight="1">
      <c r="A59" s="441" t="s">
        <v>153</v>
      </c>
      <c r="B59" s="13"/>
      <c r="C59" s="13"/>
    </row>
    <row r="60" spans="1:9">
      <c r="A60" s="117"/>
      <c r="B60" s="13"/>
      <c r="C60" s="13"/>
    </row>
    <row r="61" spans="1:9">
      <c r="A61" s="15"/>
      <c r="B61" s="118"/>
      <c r="C61" s="325"/>
    </row>
    <row r="62" spans="1:9">
      <c r="A62" s="15"/>
      <c r="B62" s="17"/>
      <c r="C62" s="17"/>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C3:D3"/>
  </mergeCell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2"/>
  <sheetViews>
    <sheetView workbookViewId="0">
      <selection activeCell="R10" sqref="R10"/>
    </sheetView>
  </sheetViews>
  <sheetFormatPr defaultRowHeight="18" customHeight="1"/>
  <sheetData>
    <row r="1" spans="2:4"/>
    <row r="2" spans="2:4" ht="18" customHeight="1">
      <c r="B2" s="354" t="s">
        <v>17</v>
      </c>
      <c r="C2" s="99"/>
      <c r="D2" s="99"/>
    </row>
  </sheetData>
  <pageMargins left="0.7" right="0.7" top="0.75" bottom="0.75" header="0.3" footer="0.3"/>
  <pageSetup orientation="portrait"/>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63"/>
  <sheetViews>
    <sheetView showGridLines="0" topLeftCell="A28"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49.85546875" customWidth="1"/>
    <col min="9" max="11" width="13.42578125" customWidth="1"/>
  </cols>
  <sheetData>
    <row r="1" spans="1:11" ht="18" customHeight="1">
      <c r="A1" s="377" t="s">
        <v>201</v>
      </c>
      <c r="B1" s="16"/>
      <c r="C1" s="16"/>
      <c r="D1" s="16"/>
      <c r="E1" s="16"/>
      <c r="F1" s="17"/>
    </row>
    <row r="2" spans="1:11" ht="18" customHeight="1" thickBot="1">
      <c r="A2" s="18"/>
      <c r="B2" s="18"/>
      <c r="C2" s="378" t="s">
        <v>96</v>
      </c>
      <c r="D2" s="18"/>
      <c r="E2" s="18"/>
      <c r="F2" s="378" t="s">
        <v>97</v>
      </c>
    </row>
    <row r="3" spans="1:11" ht="18" customHeight="1" thickBot="1">
      <c r="A3" s="122" t="s">
        <v>98</v>
      </c>
      <c r="B3" s="182"/>
      <c r="C3" s="186"/>
      <c r="D3" s="184" t="s">
        <v>202</v>
      </c>
      <c r="E3" s="187"/>
      <c r="F3" s="648" t="s">
        <v>203</v>
      </c>
    </row>
    <row r="4" spans="1:11" ht="18" customHeight="1" thickBot="1">
      <c r="A4" s="19"/>
      <c r="B4" s="180" t="s">
        <v>101</v>
      </c>
      <c r="C4" s="142"/>
      <c r="D4" s="139" t="s">
        <v>102</v>
      </c>
      <c r="E4" s="143"/>
      <c r="F4" s="659"/>
      <c r="I4" s="649" t="s">
        <v>103</v>
      </c>
      <c r="J4" s="660"/>
      <c r="K4" s="661"/>
    </row>
    <row r="5" spans="1:11" ht="18" customHeight="1" thickBot="1">
      <c r="A5" s="60" t="s">
        <v>104</v>
      </c>
      <c r="B5" s="165"/>
      <c r="C5" s="147" t="s">
        <v>105</v>
      </c>
      <c r="D5" s="144" t="s">
        <v>106</v>
      </c>
      <c r="E5" s="145" t="s">
        <v>107</v>
      </c>
      <c r="F5" s="659"/>
      <c r="I5" s="171" t="s">
        <v>105</v>
      </c>
      <c r="J5" s="167" t="s">
        <v>106</v>
      </c>
      <c r="K5" s="172" t="s">
        <v>107</v>
      </c>
    </row>
    <row r="6" spans="1:11" ht="18" customHeight="1">
      <c r="A6" s="106" t="s">
        <v>108</v>
      </c>
      <c r="B6" s="50"/>
      <c r="C6" s="242"/>
      <c r="D6" s="238"/>
      <c r="E6" s="239"/>
      <c r="F6" s="659"/>
      <c r="I6" s="24"/>
      <c r="J6" s="24"/>
      <c r="K6" s="24"/>
    </row>
    <row r="7" spans="1:11" ht="18" customHeight="1">
      <c r="A7" s="107" t="s">
        <v>109</v>
      </c>
      <c r="B7" s="48"/>
      <c r="C7" s="506">
        <v>24.745437449736201</v>
      </c>
      <c r="D7" s="480">
        <v>29.983104000000001</v>
      </c>
      <c r="E7" s="481">
        <v>33.305251519999999</v>
      </c>
      <c r="F7" s="659"/>
      <c r="G7" s="29"/>
      <c r="I7" s="452">
        <v>17.679769273762091</v>
      </c>
      <c r="J7" s="452">
        <v>21.223106382552398</v>
      </c>
      <c r="K7" s="452">
        <v>28.26974917131858</v>
      </c>
    </row>
    <row r="8" spans="1:11" ht="18" customHeight="1" thickBot="1">
      <c r="A8" s="107" t="s">
        <v>110</v>
      </c>
      <c r="B8" s="49"/>
      <c r="C8" s="443">
        <v>13.93</v>
      </c>
      <c r="D8" s="383">
        <v>13.93</v>
      </c>
      <c r="E8" s="384">
        <v>13.93</v>
      </c>
      <c r="F8" s="659"/>
      <c r="G8" s="29"/>
      <c r="I8" s="385">
        <f>C8</f>
        <v>13.93</v>
      </c>
      <c r="J8" s="385">
        <f>D8</f>
        <v>13.93</v>
      </c>
      <c r="K8" s="385">
        <f>E8</f>
        <v>13.93</v>
      </c>
    </row>
    <row r="9" spans="1:11" ht="18" customHeight="1" thickBot="1">
      <c r="A9" s="105" t="s">
        <v>111</v>
      </c>
      <c r="B9" s="386">
        <f>ROUND((B8*B7),2)</f>
        <v>0</v>
      </c>
      <c r="C9" s="387">
        <f>ROUND((C8*C7),2)</f>
        <v>344.7</v>
      </c>
      <c r="D9" s="388">
        <f>ROUND((D8*D7),2)</f>
        <v>417.66</v>
      </c>
      <c r="E9" s="389">
        <f>ROUND((E8*E7),2)</f>
        <v>463.94</v>
      </c>
      <c r="F9" s="659"/>
      <c r="G9" s="29"/>
      <c r="I9" s="390">
        <f>ROUND((I8*I7),2)</f>
        <v>246.28</v>
      </c>
      <c r="J9" s="390">
        <f>ROUND((J8*J7),2)</f>
        <v>295.64</v>
      </c>
      <c r="K9" s="390">
        <f>ROUND((K8*K7),2)</f>
        <v>393.8</v>
      </c>
    </row>
    <row r="10" spans="1:11">
      <c r="A10" s="47"/>
      <c r="B10" s="50"/>
      <c r="C10" s="234"/>
      <c r="D10" s="235"/>
      <c r="E10" s="204"/>
      <c r="F10" s="659"/>
      <c r="G10" s="29"/>
      <c r="I10" s="227"/>
      <c r="J10" s="227"/>
      <c r="K10" s="227"/>
    </row>
    <row r="11" spans="1:11" ht="18" customHeight="1">
      <c r="A11" s="106" t="s">
        <v>112</v>
      </c>
      <c r="B11" s="50"/>
      <c r="C11" s="194"/>
      <c r="D11" s="195"/>
      <c r="E11" s="196"/>
      <c r="F11" s="659"/>
      <c r="G11" s="29"/>
      <c r="I11" s="269"/>
      <c r="J11" s="269"/>
      <c r="K11" s="269"/>
    </row>
    <row r="12" spans="1:11" ht="18" customHeight="1">
      <c r="A12" s="106" t="s">
        <v>113</v>
      </c>
      <c r="B12" s="50"/>
      <c r="C12" s="194"/>
      <c r="D12" s="195"/>
      <c r="E12" s="197"/>
      <c r="F12" s="659"/>
      <c r="G12" s="29"/>
      <c r="I12" s="269"/>
      <c r="J12" s="269"/>
      <c r="K12" s="269"/>
    </row>
    <row r="13" spans="1:11" ht="18" customHeight="1">
      <c r="A13" s="107" t="s">
        <v>114</v>
      </c>
      <c r="B13" s="52"/>
      <c r="C13" s="391">
        <v>114.1</v>
      </c>
      <c r="D13" s="392">
        <v>114.1</v>
      </c>
      <c r="E13" s="393">
        <v>114.1</v>
      </c>
      <c r="F13" s="659"/>
      <c r="G13" s="29"/>
      <c r="I13" s="385">
        <f>C13</f>
        <v>114.1</v>
      </c>
      <c r="J13" s="385">
        <f>D13</f>
        <v>114.1</v>
      </c>
      <c r="K13" s="385">
        <f>E13</f>
        <v>114.1</v>
      </c>
    </row>
    <row r="14" spans="1:11" ht="18" customHeight="1">
      <c r="A14" s="107" t="s">
        <v>115</v>
      </c>
      <c r="B14" s="52"/>
      <c r="C14" s="391">
        <v>14</v>
      </c>
      <c r="D14" s="392">
        <v>14</v>
      </c>
      <c r="E14" s="393">
        <v>14</v>
      </c>
      <c r="F14" s="659"/>
      <c r="G14" s="29"/>
      <c r="I14" s="385">
        <f>C14</f>
        <v>14</v>
      </c>
      <c r="J14" s="385">
        <f>D14</f>
        <v>14</v>
      </c>
      <c r="K14" s="385">
        <f>E14</f>
        <v>14</v>
      </c>
    </row>
    <row r="15" spans="1:11" ht="18" customHeight="1">
      <c r="A15" s="107" t="s">
        <v>116</v>
      </c>
      <c r="B15" s="52"/>
      <c r="C15" s="397">
        <v>3.27467845024856</v>
      </c>
      <c r="D15" s="398">
        <v>4.0114811015544856</v>
      </c>
      <c r="E15" s="399">
        <v>4.3389489465793414</v>
      </c>
      <c r="F15" s="659"/>
      <c r="G15" s="29"/>
      <c r="I15" s="385">
        <f>C15</f>
        <v>3.27467845024856</v>
      </c>
      <c r="J15" s="385">
        <f>D15</f>
        <v>4.0114811015544856</v>
      </c>
      <c r="K15" s="385">
        <f>E15</f>
        <v>4.3389489465793414</v>
      </c>
    </row>
    <row r="16" spans="1:11" ht="18" customHeight="1">
      <c r="A16" s="107" t="s">
        <v>117</v>
      </c>
      <c r="B16" s="52"/>
      <c r="C16" s="394">
        <v>18.261302041287049</v>
      </c>
      <c r="D16" s="395">
        <v>22.105786681558001</v>
      </c>
      <c r="E16" s="396">
        <v>24.02802900169349</v>
      </c>
      <c r="F16" s="659"/>
      <c r="G16" s="29"/>
      <c r="I16" s="385">
        <f>C16</f>
        <v>18.261302041287049</v>
      </c>
      <c r="J16" s="385">
        <f>D16</f>
        <v>22.105786681558001</v>
      </c>
      <c r="K16" s="385">
        <f>E16</f>
        <v>24.02802900169349</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71.088828526967376</v>
      </c>
      <c r="D18" s="392">
        <v>71.088828526967376</v>
      </c>
      <c r="E18" s="393">
        <v>71.088828526967376</v>
      </c>
      <c r="F18" s="659"/>
      <c r="G18" s="29"/>
      <c r="I18" s="385">
        <f>C18</f>
        <v>71.088828526967376</v>
      </c>
      <c r="J18" s="385">
        <f>D18</f>
        <v>71.088828526967376</v>
      </c>
      <c r="K18" s="385">
        <f>E18</f>
        <v>71.088828526967376</v>
      </c>
    </row>
    <row r="19" spans="1:11" ht="18" customHeight="1">
      <c r="A19" s="107" t="s">
        <v>120</v>
      </c>
      <c r="B19" s="52"/>
      <c r="C19" s="400">
        <v>6.4761904761904772</v>
      </c>
      <c r="D19" s="401">
        <v>6.4761904761904772</v>
      </c>
      <c r="E19" s="402">
        <v>6.4761904761904772</v>
      </c>
      <c r="F19" s="659"/>
      <c r="G19" s="29"/>
      <c r="I19" s="385">
        <f>C19</f>
        <v>6.4761904761904772</v>
      </c>
      <c r="J19" s="385">
        <f>D19</f>
        <v>6.4761904761904772</v>
      </c>
      <c r="K19" s="385">
        <f>E19</f>
        <v>6.4761904761904772</v>
      </c>
    </row>
    <row r="20" spans="1:11" ht="18" customHeight="1">
      <c r="A20" s="107" t="s">
        <v>121</v>
      </c>
      <c r="B20" s="52"/>
      <c r="C20" s="391">
        <v>0</v>
      </c>
      <c r="D20" s="392">
        <v>0</v>
      </c>
      <c r="E20" s="393">
        <v>0</v>
      </c>
      <c r="F20" s="659"/>
      <c r="G20" s="29"/>
      <c r="I20" s="385">
        <f>C20</f>
        <v>0</v>
      </c>
      <c r="J20" s="385">
        <f>D20</f>
        <v>0</v>
      </c>
      <c r="K20" s="385">
        <f>E20</f>
        <v>0</v>
      </c>
    </row>
    <row r="21" spans="1:11" ht="18" customHeight="1">
      <c r="A21" s="107" t="s">
        <v>122</v>
      </c>
      <c r="B21" s="53"/>
      <c r="C21" s="400">
        <v>17.95142027333333</v>
      </c>
      <c r="D21" s="401">
        <v>22.439275341666669</v>
      </c>
      <c r="E21" s="402">
        <v>28.04909417708333</v>
      </c>
      <c r="F21" s="659"/>
      <c r="G21" s="29"/>
      <c r="I21" s="385">
        <f>C21</f>
        <v>17.95142027333333</v>
      </c>
      <c r="J21" s="385">
        <f>D21</f>
        <v>22.439275341666669</v>
      </c>
      <c r="K21" s="385">
        <f>E21</f>
        <v>28.04909417708333</v>
      </c>
    </row>
    <row r="22" spans="1:11" ht="18" customHeight="1">
      <c r="A22" s="107" t="s">
        <v>123</v>
      </c>
      <c r="B22" s="52"/>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52"/>
      <c r="C23" s="391">
        <v>23.5</v>
      </c>
      <c r="D23" s="392">
        <v>23.25</v>
      </c>
      <c r="E23" s="393">
        <v>24.25</v>
      </c>
      <c r="F23" s="659"/>
      <c r="G23" s="29"/>
      <c r="I23" s="385">
        <f>C23</f>
        <v>23.5</v>
      </c>
      <c r="J23" s="385">
        <f>D23</f>
        <v>23.25</v>
      </c>
      <c r="K23" s="385">
        <f>E23</f>
        <v>24.25</v>
      </c>
    </row>
    <row r="24" spans="1:11" ht="18" customHeight="1">
      <c r="A24" s="107" t="s">
        <v>125</v>
      </c>
      <c r="B24" s="54"/>
      <c r="C24" s="391">
        <v>6.3813800275554211</v>
      </c>
      <c r="D24" s="392">
        <v>3.656642730615701</v>
      </c>
      <c r="E24" s="393">
        <v>3.2773546510807621</v>
      </c>
      <c r="F24" s="659"/>
      <c r="G24" s="29"/>
      <c r="I24" s="385">
        <f>C24</f>
        <v>6.3813800275554211</v>
      </c>
      <c r="J24" s="385">
        <f>D24</f>
        <v>3.656642730615701</v>
      </c>
      <c r="K24" s="385">
        <f>E24</f>
        <v>3.2773546510807621</v>
      </c>
    </row>
    <row r="25" spans="1:11" ht="18" customHeight="1">
      <c r="A25" s="107" t="s">
        <v>126</v>
      </c>
      <c r="B25" s="54"/>
      <c r="C25" s="391">
        <v>14</v>
      </c>
      <c r="D25" s="392">
        <v>14</v>
      </c>
      <c r="E25" s="393">
        <v>14</v>
      </c>
      <c r="F25" s="659"/>
      <c r="G25" s="29"/>
      <c r="I25" s="385">
        <f>C25</f>
        <v>14</v>
      </c>
      <c r="J25" s="385">
        <f>D25</f>
        <v>14</v>
      </c>
      <c r="K25" s="385">
        <f>E25</f>
        <v>14</v>
      </c>
    </row>
    <row r="26" spans="1:11" ht="18" customHeight="1">
      <c r="A26" s="107" t="s">
        <v>127</v>
      </c>
      <c r="B26" s="53"/>
      <c r="C26" s="391">
        <v>4.3959741704137434</v>
      </c>
      <c r="D26" s="392">
        <v>5.7688493845177211</v>
      </c>
      <c r="E26" s="393">
        <v>6.6563646744435241</v>
      </c>
      <c r="F26" s="659"/>
      <c r="G26" s="29"/>
      <c r="I26" s="385">
        <f>C26</f>
        <v>4.3959741704137434</v>
      </c>
      <c r="J26" s="385">
        <f>D26</f>
        <v>5.7688493845177211</v>
      </c>
      <c r="K26" s="385">
        <f>E26</f>
        <v>6.6563646744435241</v>
      </c>
    </row>
    <row r="27" spans="1:11" ht="18" customHeight="1" thickBot="1">
      <c r="A27" s="107" t="s">
        <v>128</v>
      </c>
      <c r="B27" s="52"/>
      <c r="C27" s="569">
        <v>11.5490706288988</v>
      </c>
      <c r="D27" s="570">
        <v>11.88773075733063</v>
      </c>
      <c r="E27" s="571">
        <v>12.30752672954187</v>
      </c>
      <c r="F27" s="659"/>
      <c r="G27" s="29"/>
      <c r="I27" s="385">
        <f>C27</f>
        <v>11.5490706288988</v>
      </c>
      <c r="J27" s="385">
        <f>D27</f>
        <v>11.88773075733063</v>
      </c>
      <c r="K27" s="385">
        <f>E27</f>
        <v>12.30752672954187</v>
      </c>
    </row>
    <row r="28" spans="1:11" ht="18" customHeight="1" thickBot="1">
      <c r="A28" s="105" t="s">
        <v>129</v>
      </c>
      <c r="B28" s="410">
        <f>SUM(B13:B27)</f>
        <v>0</v>
      </c>
      <c r="C28" s="572">
        <f>SUM(C13:C27)</f>
        <v>316.54213301178959</v>
      </c>
      <c r="D28" s="568">
        <f>SUM(D13:D27)</f>
        <v>325.82428244739998</v>
      </c>
      <c r="E28" s="573">
        <f>SUM(E13:E27)</f>
        <v>337.33023965758423</v>
      </c>
      <c r="F28" s="659"/>
      <c r="G28" s="29"/>
      <c r="I28" s="424">
        <f>SUM(I13:I27)</f>
        <v>316.54213301178959</v>
      </c>
      <c r="J28" s="424">
        <f>SUM(J13:J27)</f>
        <v>325.82428244739998</v>
      </c>
      <c r="K28" s="424">
        <f>SUM(K13:K27)</f>
        <v>337.33023965758423</v>
      </c>
    </row>
    <row r="29" spans="1:11">
      <c r="A29" s="47"/>
      <c r="B29" s="50"/>
      <c r="C29" s="205"/>
      <c r="D29" s="195"/>
      <c r="E29" s="196"/>
      <c r="F29" s="659"/>
      <c r="G29" s="29"/>
      <c r="I29" s="269"/>
      <c r="J29" s="269"/>
      <c r="K29" s="269"/>
    </row>
    <row r="30" spans="1:11" ht="18" customHeight="1">
      <c r="A30" s="106" t="s">
        <v>130</v>
      </c>
      <c r="B30" s="50"/>
      <c r="C30" s="205"/>
      <c r="D30" s="195"/>
      <c r="E30" s="196"/>
      <c r="F30" s="659"/>
      <c r="G30" s="29"/>
      <c r="I30" s="269"/>
      <c r="J30" s="269"/>
      <c r="K30" s="269"/>
    </row>
    <row r="31" spans="1:11" ht="18" customHeight="1">
      <c r="A31" s="107" t="s">
        <v>131</v>
      </c>
      <c r="B31" s="55"/>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56"/>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57"/>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58"/>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55"/>
      <c r="C35" s="415">
        <v>1.45</v>
      </c>
      <c r="D35" s="416">
        <v>1.9</v>
      </c>
      <c r="E35" s="417">
        <v>2.6</v>
      </c>
      <c r="F35" s="659"/>
      <c r="G35" s="29"/>
      <c r="I35" s="418">
        <f>C35</f>
        <v>1.45</v>
      </c>
      <c r="J35" s="418">
        <f>D35</f>
        <v>1.9</v>
      </c>
      <c r="K35" s="418">
        <f>E35</f>
        <v>2.6</v>
      </c>
    </row>
    <row r="36" spans="1:11" ht="18" customHeight="1">
      <c r="A36" s="107" t="s">
        <v>136</v>
      </c>
      <c r="B36" s="58"/>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55"/>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56"/>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05" t="s">
        <v>139</v>
      </c>
      <c r="B39" s="410">
        <f>SUM(B31:B38)</f>
        <v>0</v>
      </c>
      <c r="C39" s="410">
        <f>SUM(C31:C38)</f>
        <v>158.91629836104084</v>
      </c>
      <c r="D39" s="422">
        <f>SUM(D31:D38)</f>
        <v>183.41422259898371</v>
      </c>
      <c r="E39" s="423">
        <f>SUM(E31:E38)</f>
        <v>195.48966447080704</v>
      </c>
      <c r="F39" s="659"/>
      <c r="G39" s="29"/>
      <c r="I39" s="424">
        <f>SUM(I31:I38)</f>
        <v>158.91629836104084</v>
      </c>
      <c r="J39" s="424">
        <f>SUM(J31:J38)</f>
        <v>183.41422259898371</v>
      </c>
      <c r="K39" s="424">
        <f>SUM(K31:K38)</f>
        <v>195.48966447080704</v>
      </c>
    </row>
    <row r="40" spans="1:11" ht="18" customHeight="1" thickBot="1">
      <c r="A40" s="124" t="s">
        <v>140</v>
      </c>
      <c r="B40" s="30"/>
      <c r="C40" s="327"/>
      <c r="D40" s="328"/>
      <c r="E40" s="329"/>
      <c r="F40" s="659"/>
      <c r="G40" s="29"/>
      <c r="I40" s="269"/>
      <c r="J40" s="269"/>
      <c r="K40" s="269"/>
    </row>
    <row r="41" spans="1:11" ht="18" customHeight="1" thickBot="1">
      <c r="A41" s="451" t="s">
        <v>141</v>
      </c>
      <c r="B41" s="448">
        <f>B28+B39+B40</f>
        <v>0</v>
      </c>
      <c r="C41" s="448">
        <f>C28+C39+C40</f>
        <v>475.45843137283043</v>
      </c>
      <c r="D41" s="449">
        <f>D28+D39+D40</f>
        <v>509.23850504638369</v>
      </c>
      <c r="E41" s="450">
        <f>E28+E39+E40</f>
        <v>532.81990412839127</v>
      </c>
      <c r="F41" s="659"/>
      <c r="G41" s="29"/>
      <c r="I41" s="424">
        <f>I28+I39+I40</f>
        <v>475.45843137283043</v>
      </c>
      <c r="J41" s="424">
        <f>J28+J39+J40</f>
        <v>509.23850504638369</v>
      </c>
      <c r="K41" s="424">
        <f>K28+K39+K40</f>
        <v>532.81990412839127</v>
      </c>
    </row>
    <row r="42" spans="1:11" ht="13.5" customHeight="1" thickBot="1">
      <c r="A42" s="31"/>
      <c r="B42" s="14"/>
      <c r="C42" s="14"/>
      <c r="D42" s="13"/>
      <c r="E42" s="330"/>
      <c r="F42" s="659"/>
      <c r="G42" s="29"/>
      <c r="I42" s="269"/>
      <c r="J42" s="269"/>
      <c r="K42" s="269"/>
    </row>
    <row r="43" spans="1:11" ht="18" customHeight="1">
      <c r="A43" s="426" t="s">
        <v>142</v>
      </c>
      <c r="B43" s="32"/>
      <c r="C43" s="331"/>
      <c r="D43" s="263"/>
      <c r="E43" s="332"/>
      <c r="F43" s="659"/>
      <c r="G43" s="29"/>
      <c r="I43" s="270"/>
      <c r="J43" s="270"/>
      <c r="K43" s="272"/>
    </row>
    <row r="44" spans="1:11" ht="18" customHeight="1">
      <c r="A44" s="427" t="s">
        <v>143</v>
      </c>
      <c r="B44" s="428">
        <f>B9-B28</f>
        <v>0</v>
      </c>
      <c r="C44" s="428">
        <f>C9-C28</f>
        <v>28.157866988210401</v>
      </c>
      <c r="D44" s="429">
        <f>D9-D28</f>
        <v>91.835717552600045</v>
      </c>
      <c r="E44" s="430">
        <f>E9-E28</f>
        <v>126.60976034241577</v>
      </c>
      <c r="F44" s="659"/>
      <c r="G44" s="29"/>
      <c r="I44" s="431">
        <f>I9-I28</f>
        <v>-70.262133011789587</v>
      </c>
      <c r="J44" s="431">
        <f>J9-J28</f>
        <v>-30.184282447399994</v>
      </c>
      <c r="K44" s="430">
        <f>K9-K28</f>
        <v>56.469760342415782</v>
      </c>
    </row>
    <row r="45" spans="1:11" ht="18" customHeight="1" thickBot="1">
      <c r="A45" s="432" t="s">
        <v>144</v>
      </c>
      <c r="B45" s="433">
        <f>B9-B41</f>
        <v>0</v>
      </c>
      <c r="C45" s="433">
        <f>C9-C41</f>
        <v>-130.75843137283044</v>
      </c>
      <c r="D45" s="434">
        <f>D9-D41</f>
        <v>-91.578505046383668</v>
      </c>
      <c r="E45" s="435">
        <f>E9-E41</f>
        <v>-68.879904128391274</v>
      </c>
      <c r="F45" s="659"/>
      <c r="G45" s="29"/>
      <c r="I45" s="436">
        <f>I9-I41</f>
        <v>-229.17843137283043</v>
      </c>
      <c r="J45" s="436">
        <f>J9-J41</f>
        <v>-213.59850504638371</v>
      </c>
      <c r="K45" s="435">
        <f>K9-K41</f>
        <v>-139.01990412839126</v>
      </c>
    </row>
    <row r="46" spans="1:11" ht="13.5" customHeight="1" thickBot="1">
      <c r="A46" s="25"/>
      <c r="B46" s="14"/>
      <c r="C46" s="265"/>
      <c r="D46" s="266"/>
      <c r="E46" s="267"/>
      <c r="F46" s="659"/>
      <c r="G46" s="29"/>
      <c r="I46" s="269"/>
      <c r="J46" s="269"/>
      <c r="K46" s="269"/>
    </row>
    <row r="47" spans="1:11" ht="18" customHeight="1">
      <c r="A47" s="437" t="s">
        <v>145</v>
      </c>
      <c r="B47" s="33"/>
      <c r="C47" s="262"/>
      <c r="D47" s="263"/>
      <c r="E47" s="264"/>
      <c r="F47" s="659"/>
      <c r="G47" s="29"/>
      <c r="I47" s="333"/>
      <c r="J47" s="270"/>
      <c r="K47" s="272"/>
    </row>
    <row r="48" spans="1:11" ht="18" customHeight="1">
      <c r="A48" s="123" t="s">
        <v>146</v>
      </c>
      <c r="B48" s="428" t="e">
        <f>ROUND((B28)/B8,2)</f>
        <v>#DIV/0!</v>
      </c>
      <c r="C48" s="428">
        <f>ROUND((C28)/C8,2)</f>
        <v>22.72</v>
      </c>
      <c r="D48" s="429">
        <f>ROUND((D28)/D8,2)</f>
        <v>23.39</v>
      </c>
      <c r="E48" s="430">
        <f>ROUND((E28)/E8,2)</f>
        <v>24.22</v>
      </c>
      <c r="F48" s="659"/>
      <c r="G48" s="29"/>
      <c r="I48" s="428">
        <f>ROUND((I28)/I8,2)</f>
        <v>22.72</v>
      </c>
      <c r="J48" s="431">
        <f>ROUND((J28)/J8,2)</f>
        <v>23.39</v>
      </c>
      <c r="K48" s="430">
        <f>ROUND((K28)/K8,2)</f>
        <v>24.22</v>
      </c>
    </row>
    <row r="49" spans="1:11" ht="18" customHeight="1" thickBot="1">
      <c r="A49" s="438" t="s">
        <v>147</v>
      </c>
      <c r="B49" s="433" t="e">
        <f>ROUND(B41/B8,2)</f>
        <v>#DIV/0!</v>
      </c>
      <c r="C49" s="433">
        <f>ROUND(C41/C8,2)</f>
        <v>34.130000000000003</v>
      </c>
      <c r="D49" s="434">
        <f>ROUND(D41/D8,2)</f>
        <v>36.56</v>
      </c>
      <c r="E49" s="435">
        <f>ROUND(E41/E8,2)</f>
        <v>38.25</v>
      </c>
      <c r="F49" s="659"/>
      <c r="G49" s="29"/>
      <c r="I49" s="433">
        <f>ROUND(I41/I8,2)</f>
        <v>34.130000000000003</v>
      </c>
      <c r="J49" s="436">
        <f>ROUND(J41/J8,2)</f>
        <v>36.56</v>
      </c>
      <c r="K49" s="435">
        <f>ROUND(K41/K8,2)</f>
        <v>38.25</v>
      </c>
    </row>
    <row r="50" spans="1:11" ht="13.5" customHeight="1" thickBot="1">
      <c r="A50" s="25"/>
      <c r="B50" s="34"/>
      <c r="C50" s="265"/>
      <c r="D50" s="266"/>
      <c r="E50" s="267"/>
      <c r="F50" s="659"/>
      <c r="G50" s="29"/>
      <c r="I50" s="269"/>
      <c r="J50" s="269"/>
      <c r="K50" s="269"/>
    </row>
    <row r="51" spans="1:11" ht="18" customHeight="1">
      <c r="A51" s="437" t="s">
        <v>148</v>
      </c>
      <c r="B51" s="33"/>
      <c r="C51" s="262"/>
      <c r="D51" s="263"/>
      <c r="E51" s="264"/>
      <c r="F51" s="659"/>
      <c r="G51" s="29"/>
      <c r="I51" s="333"/>
      <c r="J51" s="270"/>
      <c r="K51" s="272"/>
    </row>
    <row r="52" spans="1:11" ht="18" customHeight="1">
      <c r="A52" s="123" t="s">
        <v>146</v>
      </c>
      <c r="B52" s="428" t="e">
        <f>ROUND((B28)/B7,2)</f>
        <v>#DIV/0!</v>
      </c>
      <c r="C52" s="428">
        <f>ROUND((C28)/C7,2)</f>
        <v>12.79</v>
      </c>
      <c r="D52" s="429">
        <f>ROUND((D28)/D7,2)</f>
        <v>10.87</v>
      </c>
      <c r="E52" s="430">
        <f>ROUND((E28)/E7,2)</f>
        <v>10.130000000000001</v>
      </c>
      <c r="F52" s="659"/>
      <c r="G52" s="29"/>
      <c r="I52" s="428">
        <f>ROUND((I28)/I7,2)</f>
        <v>17.899999999999999</v>
      </c>
      <c r="J52" s="431">
        <f>ROUND((J28)/J7,2)</f>
        <v>15.35</v>
      </c>
      <c r="K52" s="430">
        <f>ROUND((K28)/K7,2)</f>
        <v>11.93</v>
      </c>
    </row>
    <row r="53" spans="1:11" ht="18" customHeight="1" thickBot="1">
      <c r="A53" s="438" t="s">
        <v>147</v>
      </c>
      <c r="B53" s="433" t="e">
        <f>ROUND(B41/B7,2)</f>
        <v>#DIV/0!</v>
      </c>
      <c r="C53" s="433">
        <f>ROUND(C41/C7,2)</f>
        <v>19.21</v>
      </c>
      <c r="D53" s="434">
        <f>ROUND(D41/D7,2)</f>
        <v>16.98</v>
      </c>
      <c r="E53" s="435">
        <f>ROUND(E41/E7,2)</f>
        <v>16</v>
      </c>
      <c r="F53" s="659"/>
      <c r="G53" s="29"/>
      <c r="I53" s="433">
        <f>ROUND(I41/I7,2)</f>
        <v>26.89</v>
      </c>
      <c r="J53" s="436">
        <f>ROUND(J41/J7,2)</f>
        <v>23.99</v>
      </c>
      <c r="K53" s="435">
        <f>ROUND(K41/K7,2)</f>
        <v>18.850000000000001</v>
      </c>
    </row>
    <row r="54" spans="1:11" ht="16.5" customHeight="1" thickBot="1">
      <c r="A54" s="35"/>
      <c r="B54" s="13"/>
      <c r="C54" s="13"/>
      <c r="D54" s="13"/>
      <c r="E54" s="13"/>
      <c r="F54" s="659"/>
    </row>
    <row r="55" spans="1:11" ht="18" customHeight="1">
      <c r="A55" s="426" t="s">
        <v>149</v>
      </c>
      <c r="B55" s="44"/>
      <c r="C55" s="268"/>
      <c r="D55" s="268"/>
      <c r="E55" s="268"/>
      <c r="F55" s="659"/>
    </row>
    <row r="56" spans="1:11" ht="18" customHeight="1">
      <c r="A56" s="427" t="s">
        <v>150</v>
      </c>
      <c r="B56" s="45"/>
      <c r="C56" s="439">
        <f>I7</f>
        <v>17.679769273762091</v>
      </c>
      <c r="D56" s="439">
        <f>J7</f>
        <v>21.223106382552398</v>
      </c>
      <c r="E56" s="439">
        <f>K7</f>
        <v>28.26974917131858</v>
      </c>
      <c r="F56" s="659"/>
    </row>
    <row r="57" spans="1:11" ht="18" customHeight="1">
      <c r="A57" s="427" t="s">
        <v>151</v>
      </c>
      <c r="B57" s="45"/>
      <c r="C57" s="439">
        <f>I44</f>
        <v>-70.262133011789587</v>
      </c>
      <c r="D57" s="439">
        <f>J44</f>
        <v>-30.184282447399994</v>
      </c>
      <c r="E57" s="439">
        <f>K44</f>
        <v>56.469760342415782</v>
      </c>
      <c r="F57" s="659"/>
    </row>
    <row r="58" spans="1:11" ht="18" customHeight="1" thickBot="1">
      <c r="A58" s="432" t="s">
        <v>152</v>
      </c>
      <c r="B58" s="46"/>
      <c r="C58" s="440">
        <f>I45</f>
        <v>-229.17843137283043</v>
      </c>
      <c r="D58" s="440">
        <f>J45</f>
        <v>-213.59850504638371</v>
      </c>
      <c r="E58" s="440">
        <f>K45</f>
        <v>-139.01990412839126</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63"/>
  <sheetViews>
    <sheetView showGridLines="0" topLeftCell="A27" workbookViewId="0">
      <selection activeCell="C28" sqref="C28"/>
    </sheetView>
  </sheetViews>
  <sheetFormatPr defaultRowHeight="18" customHeight="1"/>
  <cols>
    <col min="1" max="1" width="55.7109375" customWidth="1"/>
    <col min="2" max="2" width="13.85546875" bestFit="1" customWidth="1"/>
    <col min="3" max="3" width="17.140625" customWidth="1"/>
    <col min="4" max="4" width="50.140625" customWidth="1"/>
    <col min="7" max="7" width="12.28515625" customWidth="1"/>
  </cols>
  <sheetData>
    <row r="1" spans="1:7" ht="18" customHeight="1">
      <c r="A1" s="377" t="s">
        <v>204</v>
      </c>
      <c r="B1" s="16"/>
      <c r="C1" s="16"/>
      <c r="D1" s="17"/>
    </row>
    <row r="2" spans="1:7" ht="18" customHeight="1" thickBot="1">
      <c r="A2" s="18"/>
      <c r="B2" s="18"/>
      <c r="C2" s="378" t="s">
        <v>96</v>
      </c>
      <c r="D2" s="378" t="s">
        <v>97</v>
      </c>
    </row>
    <row r="3" spans="1:7" ht="18" customHeight="1" thickBot="1">
      <c r="A3" s="122" t="s">
        <v>98</v>
      </c>
      <c r="B3" s="182"/>
      <c r="C3" s="186" t="s">
        <v>205</v>
      </c>
      <c r="D3" s="654" t="s">
        <v>206</v>
      </c>
    </row>
    <row r="4" spans="1:7" ht="18" customHeight="1" thickBot="1">
      <c r="A4" s="123"/>
      <c r="B4" s="180" t="s">
        <v>101</v>
      </c>
      <c r="C4" s="139" t="s">
        <v>102</v>
      </c>
      <c r="D4" s="659"/>
      <c r="G4" s="555" t="s">
        <v>183</v>
      </c>
    </row>
    <row r="5" spans="1:7" ht="18" customHeight="1" thickBot="1">
      <c r="A5" s="124" t="s">
        <v>104</v>
      </c>
      <c r="B5" s="125" t="s">
        <v>105</v>
      </c>
      <c r="C5" s="109" t="s">
        <v>105</v>
      </c>
      <c r="D5" s="659"/>
      <c r="G5" s="166" t="s">
        <v>105</v>
      </c>
    </row>
    <row r="6" spans="1:7" ht="18" customHeight="1">
      <c r="A6" s="478" t="s">
        <v>108</v>
      </c>
      <c r="B6" s="81"/>
      <c r="C6" s="62"/>
      <c r="D6" s="659"/>
      <c r="G6" s="227"/>
    </row>
    <row r="7" spans="1:7" ht="18" customHeight="1">
      <c r="A7" s="107" t="s">
        <v>184</v>
      </c>
      <c r="B7" s="79"/>
      <c r="C7" s="516">
        <v>2190.8211955930492</v>
      </c>
      <c r="D7" s="659"/>
      <c r="E7" s="29"/>
      <c r="G7" s="574">
        <v>1468.2251460482221</v>
      </c>
    </row>
    <row r="8" spans="1:7" ht="18" customHeight="1" thickBot="1">
      <c r="A8" s="107" t="s">
        <v>185</v>
      </c>
      <c r="B8" s="80"/>
      <c r="C8" s="400">
        <v>0.25</v>
      </c>
      <c r="D8" s="659"/>
      <c r="E8" s="29"/>
      <c r="G8" s="385">
        <f>C8</f>
        <v>0.25</v>
      </c>
    </row>
    <row r="9" spans="1:7" ht="18" customHeight="1" thickBot="1">
      <c r="A9" s="105" t="s">
        <v>111</v>
      </c>
      <c r="B9" s="575">
        <f>ROUND((B8*B7),2)</f>
        <v>0</v>
      </c>
      <c r="C9" s="386">
        <f>ROUND((C8*C7),2)</f>
        <v>547.71</v>
      </c>
      <c r="D9" s="659"/>
      <c r="E9" s="29"/>
      <c r="G9" s="390">
        <f>ROUND((G8*G7),2)</f>
        <v>367.06</v>
      </c>
    </row>
    <row r="10" spans="1:7">
      <c r="A10" s="47"/>
      <c r="B10" s="78"/>
      <c r="C10" s="193"/>
      <c r="D10" s="659"/>
      <c r="E10" s="29"/>
      <c r="G10" s="227"/>
    </row>
    <row r="11" spans="1:7" ht="18" customHeight="1" thickBot="1">
      <c r="A11" s="106" t="s">
        <v>112</v>
      </c>
      <c r="B11" s="78"/>
      <c r="C11" s="193"/>
      <c r="D11" s="659"/>
      <c r="E11" s="29"/>
      <c r="G11" s="269"/>
    </row>
    <row r="12" spans="1:7" ht="18" customHeight="1">
      <c r="A12" s="478" t="s">
        <v>113</v>
      </c>
      <c r="B12" s="62"/>
      <c r="C12" s="242"/>
      <c r="D12" s="659"/>
      <c r="E12" s="29"/>
      <c r="G12" s="269"/>
    </row>
    <row r="13" spans="1:7" ht="18" customHeight="1">
      <c r="A13" s="107" t="s">
        <v>114</v>
      </c>
      <c r="B13" s="52"/>
      <c r="C13" s="391">
        <v>31.806000000000001</v>
      </c>
      <c r="D13" s="659"/>
      <c r="E13" s="29"/>
      <c r="G13" s="385">
        <f>C13</f>
        <v>31.806000000000001</v>
      </c>
    </row>
    <row r="14" spans="1:7" ht="18" customHeight="1">
      <c r="A14" s="107" t="s">
        <v>115</v>
      </c>
      <c r="B14" s="52"/>
      <c r="C14" s="391">
        <v>5.5305517504150377</v>
      </c>
      <c r="D14" s="659"/>
      <c r="E14" s="29"/>
      <c r="G14" s="385">
        <f>C14</f>
        <v>5.5305517504150377</v>
      </c>
    </row>
    <row r="15" spans="1:7" ht="18" customHeight="1">
      <c r="A15" s="107" t="s">
        <v>116</v>
      </c>
      <c r="B15" s="52"/>
      <c r="C15" s="394">
        <v>5.7306872879349804</v>
      </c>
      <c r="D15" s="659"/>
      <c r="E15" s="29"/>
      <c r="G15" s="385">
        <f>C15</f>
        <v>5.7306872879349804</v>
      </c>
    </row>
    <row r="16" spans="1:7" ht="18" customHeight="1">
      <c r="A16" s="107" t="s">
        <v>117</v>
      </c>
      <c r="B16" s="52"/>
      <c r="C16" s="394">
        <v>34.600361762438617</v>
      </c>
      <c r="D16" s="659"/>
      <c r="E16" s="29"/>
      <c r="G16" s="385">
        <f>C16</f>
        <v>34.600361762438617</v>
      </c>
    </row>
    <row r="17" spans="1:7" ht="18" customHeight="1">
      <c r="A17" s="107" t="s">
        <v>118</v>
      </c>
      <c r="B17" s="53"/>
      <c r="C17" s="397">
        <v>0</v>
      </c>
      <c r="D17" s="659"/>
      <c r="E17" s="29"/>
      <c r="G17" s="385">
        <f>C17</f>
        <v>0</v>
      </c>
    </row>
    <row r="18" spans="1:7" ht="18" customHeight="1">
      <c r="A18" s="107" t="s">
        <v>119</v>
      </c>
      <c r="B18" s="52"/>
      <c r="C18" s="391">
        <v>96.42602619292596</v>
      </c>
      <c r="D18" s="659"/>
      <c r="E18" s="29"/>
      <c r="G18" s="385">
        <f>C18</f>
        <v>96.42602619292596</v>
      </c>
    </row>
    <row r="19" spans="1:7" ht="18" customHeight="1">
      <c r="A19" s="107" t="s">
        <v>120</v>
      </c>
      <c r="B19" s="52"/>
      <c r="C19" s="391">
        <v>6.4683999999999999</v>
      </c>
      <c r="D19" s="659"/>
      <c r="E19" s="29"/>
      <c r="G19" s="385">
        <f>C19</f>
        <v>6.4683999999999999</v>
      </c>
    </row>
    <row r="20" spans="1:7" ht="18" customHeight="1">
      <c r="A20" s="107" t="s">
        <v>121</v>
      </c>
      <c r="B20" s="52"/>
      <c r="C20" s="391">
        <v>22.41</v>
      </c>
      <c r="D20" s="659"/>
      <c r="E20" s="29"/>
      <c r="G20" s="385">
        <f>C20</f>
        <v>22.41</v>
      </c>
    </row>
    <row r="21" spans="1:7" ht="18" customHeight="1">
      <c r="A21" s="107" t="s">
        <v>122</v>
      </c>
      <c r="B21" s="53"/>
      <c r="C21" s="400">
        <v>25.98231881666667</v>
      </c>
      <c r="D21" s="659"/>
      <c r="E21" s="29"/>
      <c r="G21" s="385">
        <f>C21</f>
        <v>25.98231881666667</v>
      </c>
    </row>
    <row r="22" spans="1:7" ht="18" customHeight="1">
      <c r="A22" s="107" t="s">
        <v>123</v>
      </c>
      <c r="B22" s="52"/>
      <c r="C22" s="391">
        <v>11.56328841689489</v>
      </c>
      <c r="D22" s="659"/>
      <c r="E22" s="29"/>
      <c r="G22" s="385">
        <f>C22</f>
        <v>11.56328841689489</v>
      </c>
    </row>
    <row r="23" spans="1:7" ht="18" customHeight="1">
      <c r="A23" s="107" t="s">
        <v>124</v>
      </c>
      <c r="B23" s="52"/>
      <c r="C23" s="391">
        <v>21</v>
      </c>
      <c r="D23" s="659"/>
      <c r="E23" s="29"/>
      <c r="G23" s="385">
        <f>C23</f>
        <v>21</v>
      </c>
    </row>
    <row r="24" spans="1:7" ht="18" customHeight="1">
      <c r="A24" s="107" t="s">
        <v>125</v>
      </c>
      <c r="B24" s="54"/>
      <c r="C24" s="576">
        <v>10.93624635765752</v>
      </c>
      <c r="D24" s="659"/>
      <c r="E24" s="29"/>
      <c r="G24" s="385">
        <f>C24</f>
        <v>10.93624635765752</v>
      </c>
    </row>
    <row r="25" spans="1:7" ht="18" customHeight="1">
      <c r="A25" s="107" t="s">
        <v>126</v>
      </c>
      <c r="B25" s="54"/>
      <c r="C25" s="576">
        <v>14</v>
      </c>
      <c r="D25" s="659"/>
      <c r="E25" s="29"/>
      <c r="G25" s="385">
        <f>C25</f>
        <v>14</v>
      </c>
    </row>
    <row r="26" spans="1:7" ht="18" customHeight="1">
      <c r="A26" s="107" t="s">
        <v>127</v>
      </c>
      <c r="B26" s="53"/>
      <c r="C26" s="400">
        <v>4.3959741704137434</v>
      </c>
      <c r="D26" s="659"/>
      <c r="E26" s="29"/>
      <c r="G26" s="385">
        <f>C26</f>
        <v>4.3959741704137434</v>
      </c>
    </row>
    <row r="27" spans="1:7" ht="18" customHeight="1" thickBot="1">
      <c r="A27" s="107" t="s">
        <v>128</v>
      </c>
      <c r="B27" s="52"/>
      <c r="C27" s="569">
        <v>11.013514500069149</v>
      </c>
      <c r="D27" s="659"/>
      <c r="E27" s="29"/>
      <c r="G27" s="385">
        <f>C27</f>
        <v>11.013514500069149</v>
      </c>
    </row>
    <row r="28" spans="1:7" ht="18" customHeight="1" thickBot="1">
      <c r="A28" s="105" t="s">
        <v>129</v>
      </c>
      <c r="B28" s="550">
        <f>SUM(B13:B27)</f>
        <v>0</v>
      </c>
      <c r="C28" s="577">
        <f>SUM(C13:C27)</f>
        <v>301.86336925541661</v>
      </c>
      <c r="D28" s="659"/>
      <c r="E28" s="29"/>
      <c r="G28" s="424">
        <f>SUM(G13:G27)</f>
        <v>301.86336925541661</v>
      </c>
    </row>
    <row r="29" spans="1:7">
      <c r="A29" s="47"/>
      <c r="B29" s="50"/>
      <c r="C29" s="242"/>
      <c r="D29" s="659"/>
      <c r="E29" s="29"/>
      <c r="G29" s="269"/>
    </row>
    <row r="30" spans="1:7" ht="18" customHeight="1">
      <c r="A30" s="106" t="s">
        <v>130</v>
      </c>
      <c r="B30" s="50"/>
      <c r="C30" s="193"/>
      <c r="D30" s="659"/>
      <c r="E30" s="29"/>
      <c r="G30" s="269"/>
    </row>
    <row r="31" spans="1:7" ht="18" customHeight="1">
      <c r="A31" s="107" t="s">
        <v>131</v>
      </c>
      <c r="B31" s="55"/>
      <c r="C31" s="415">
        <v>0.74456845619080969</v>
      </c>
      <c r="D31" s="659"/>
      <c r="E31" s="29"/>
      <c r="G31" s="418">
        <f>C31</f>
        <v>0.74456845619080969</v>
      </c>
    </row>
    <row r="32" spans="1:7" ht="18" customHeight="1">
      <c r="A32" s="107" t="s">
        <v>132</v>
      </c>
      <c r="B32" s="56"/>
      <c r="C32" s="419">
        <v>5.076533574707355</v>
      </c>
      <c r="D32" s="659"/>
      <c r="E32" s="29"/>
      <c r="G32" s="418">
        <f>C32</f>
        <v>5.076533574707355</v>
      </c>
    </row>
    <row r="33" spans="1:7" ht="18" customHeight="1">
      <c r="A33" s="107" t="s">
        <v>133</v>
      </c>
      <c r="B33" s="57"/>
      <c r="C33" s="415">
        <v>2.6074747116237811</v>
      </c>
      <c r="D33" s="659"/>
      <c r="E33" s="29"/>
      <c r="G33" s="418">
        <f>C33</f>
        <v>2.6074747116237811</v>
      </c>
    </row>
    <row r="34" spans="1:7" ht="18" customHeight="1">
      <c r="A34" s="107" t="s">
        <v>134</v>
      </c>
      <c r="B34" s="58"/>
      <c r="C34" s="419">
        <v>47.587379254144359</v>
      </c>
      <c r="D34" s="659"/>
      <c r="E34" s="29"/>
      <c r="G34" s="418">
        <f>C34</f>
        <v>47.587379254144359</v>
      </c>
    </row>
    <row r="35" spans="1:7" ht="18" customHeight="1">
      <c r="A35" s="107" t="s">
        <v>135</v>
      </c>
      <c r="B35" s="55"/>
      <c r="C35" s="415">
        <v>1.45</v>
      </c>
      <c r="D35" s="659"/>
      <c r="E35" s="29"/>
      <c r="G35" s="418">
        <f>C35</f>
        <v>1.45</v>
      </c>
    </row>
    <row r="36" spans="1:7" ht="18" customHeight="1">
      <c r="A36" s="107" t="s">
        <v>136</v>
      </c>
      <c r="B36" s="58"/>
      <c r="C36" s="419">
        <v>30.020075697707892</v>
      </c>
      <c r="D36" s="659"/>
      <c r="E36" s="29"/>
      <c r="G36" s="418">
        <f>C36</f>
        <v>30.020075697707892</v>
      </c>
    </row>
    <row r="37" spans="1:7" ht="18" customHeight="1">
      <c r="A37" s="107" t="s">
        <v>137</v>
      </c>
      <c r="B37" s="55"/>
      <c r="C37" s="415">
        <v>1.326266666666666</v>
      </c>
      <c r="D37" s="659"/>
      <c r="E37" s="29"/>
      <c r="G37" s="418">
        <f>C37</f>
        <v>1.326266666666666</v>
      </c>
    </row>
    <row r="38" spans="1:7" ht="18" customHeight="1" thickBot="1">
      <c r="A38" s="107" t="s">
        <v>138</v>
      </c>
      <c r="B38" s="56"/>
      <c r="C38" s="578">
        <v>70.103999999999985</v>
      </c>
      <c r="D38" s="659"/>
      <c r="E38" s="29"/>
      <c r="G38" s="418">
        <f>C38</f>
        <v>70.103999999999985</v>
      </c>
    </row>
    <row r="39" spans="1:7" ht="18" customHeight="1" thickBot="1">
      <c r="A39" s="105" t="s">
        <v>139</v>
      </c>
      <c r="B39" s="550">
        <f>SUM(B31:B38)</f>
        <v>0</v>
      </c>
      <c r="C39" s="572">
        <f>SUM(C31:C38)</f>
        <v>158.91629836104084</v>
      </c>
      <c r="D39" s="659"/>
      <c r="E39" s="29"/>
      <c r="G39" s="424">
        <f>SUM(G31:G38)</f>
        <v>158.91629836104084</v>
      </c>
    </row>
    <row r="40" spans="1:7" ht="18" customHeight="1" thickBot="1">
      <c r="A40" s="107" t="s">
        <v>140</v>
      </c>
      <c r="B40" s="83"/>
      <c r="C40" s="53"/>
      <c r="D40" s="659"/>
      <c r="E40" s="29"/>
      <c r="G40" s="269"/>
    </row>
    <row r="41" spans="1:7" ht="18" customHeight="1" thickBot="1">
      <c r="A41" s="425" t="s">
        <v>141</v>
      </c>
      <c r="B41" s="550">
        <f>B28+B39+B40</f>
        <v>0</v>
      </c>
      <c r="C41" s="410">
        <f>C28+C39+C40</f>
        <v>460.77966761645746</v>
      </c>
      <c r="D41" s="659"/>
      <c r="E41" s="29"/>
      <c r="G41" s="424">
        <f>G28+G39+G40</f>
        <v>460.77966761645746</v>
      </c>
    </row>
    <row r="42" spans="1:7" ht="13.5" customHeight="1" thickBot="1">
      <c r="A42" s="31"/>
      <c r="B42" s="91"/>
      <c r="C42" s="14"/>
      <c r="D42" s="659"/>
      <c r="E42" s="29"/>
      <c r="G42" s="269"/>
    </row>
    <row r="43" spans="1:7" ht="18" customHeight="1">
      <c r="A43" s="426" t="s">
        <v>142</v>
      </c>
      <c r="B43" s="92"/>
      <c r="C43" s="32"/>
      <c r="D43" s="659"/>
      <c r="E43" s="29"/>
      <c r="G43" s="270"/>
    </row>
    <row r="44" spans="1:7" ht="18" customHeight="1">
      <c r="A44" s="427" t="s">
        <v>143</v>
      </c>
      <c r="B44" s="431">
        <f>B9-B28</f>
        <v>0</v>
      </c>
      <c r="C44" s="428">
        <f>C9-C28</f>
        <v>245.84663074458342</v>
      </c>
      <c r="D44" s="659"/>
      <c r="E44" s="29"/>
      <c r="G44" s="431">
        <f>G9-G28</f>
        <v>65.196630744583388</v>
      </c>
    </row>
    <row r="45" spans="1:7" ht="18" customHeight="1" thickBot="1">
      <c r="A45" s="432" t="s">
        <v>144</v>
      </c>
      <c r="B45" s="436">
        <f>B9-B41</f>
        <v>0</v>
      </c>
      <c r="C45" s="433">
        <f>C9-C41</f>
        <v>86.930332383542577</v>
      </c>
      <c r="D45" s="659"/>
      <c r="E45" s="29"/>
      <c r="G45" s="436">
        <f>G9-G41</f>
        <v>-93.719667616457457</v>
      </c>
    </row>
    <row r="46" spans="1:7" ht="13.5" customHeight="1" thickBot="1">
      <c r="A46" s="25"/>
      <c r="B46" s="91"/>
      <c r="C46" s="14"/>
      <c r="D46" s="659"/>
      <c r="E46" s="29"/>
      <c r="G46" s="269"/>
    </row>
    <row r="47" spans="1:7" ht="18" customHeight="1">
      <c r="A47" s="478" t="s">
        <v>186</v>
      </c>
      <c r="B47" s="93"/>
      <c r="C47" s="33"/>
      <c r="D47" s="659"/>
      <c r="E47" s="29"/>
      <c r="G47" s="270"/>
    </row>
    <row r="48" spans="1:7" ht="18" customHeight="1">
      <c r="A48" s="106" t="s">
        <v>146</v>
      </c>
      <c r="B48" s="533" t="e">
        <f>ROUND((B28)/B8,2)</f>
        <v>#DIV/0!</v>
      </c>
      <c r="C48" s="533">
        <f>ROUND((C28)/C8,2)</f>
        <v>1207.45</v>
      </c>
      <c r="D48" s="659"/>
      <c r="E48" s="29"/>
      <c r="G48" s="521">
        <f>ROUND((G28)/G8,2)</f>
        <v>1207.45</v>
      </c>
    </row>
    <row r="49" spans="1:7" ht="18" customHeight="1" thickBot="1">
      <c r="A49" s="524" t="s">
        <v>147</v>
      </c>
      <c r="B49" s="534" t="e">
        <f>ROUND(B41/B8,2)</f>
        <v>#DIV/0!</v>
      </c>
      <c r="C49" s="534">
        <f>ROUND(C41/C8,2)</f>
        <v>1843.12</v>
      </c>
      <c r="D49" s="659"/>
      <c r="E49" s="29"/>
      <c r="G49" s="525">
        <f>ROUND(G41/G8,2)</f>
        <v>1843.12</v>
      </c>
    </row>
    <row r="50" spans="1:7" ht="13.5" customHeight="1" thickBot="1">
      <c r="A50" s="51"/>
      <c r="B50" s="94"/>
      <c r="C50" s="34"/>
      <c r="D50" s="659"/>
      <c r="E50" s="29"/>
      <c r="G50" s="269"/>
    </row>
    <row r="51" spans="1:7" ht="18" customHeight="1">
      <c r="A51" s="478" t="s">
        <v>187</v>
      </c>
      <c r="B51" s="93"/>
      <c r="C51" s="33"/>
      <c r="D51" s="659"/>
      <c r="E51" s="29"/>
      <c r="G51" s="270"/>
    </row>
    <row r="52" spans="1:7" ht="18" customHeight="1">
      <c r="A52" s="106" t="s">
        <v>146</v>
      </c>
      <c r="B52" s="428" t="e">
        <f>ROUND((B28)/B7,2)</f>
        <v>#DIV/0!</v>
      </c>
      <c r="C52" s="428">
        <f>ROUND((C28)/C7,2)</f>
        <v>0.14000000000000001</v>
      </c>
      <c r="D52" s="659"/>
      <c r="E52" s="29"/>
      <c r="G52" s="431">
        <f>ROUND((G28)/G7,2)</f>
        <v>0.21</v>
      </c>
    </row>
    <row r="53" spans="1:7" ht="18" customHeight="1" thickBot="1">
      <c r="A53" s="524" t="s">
        <v>147</v>
      </c>
      <c r="B53" s="433" t="e">
        <f>ROUND(B41/B7,2)</f>
        <v>#DIV/0!</v>
      </c>
      <c r="C53" s="433">
        <f>ROUND(C41/C7,2)</f>
        <v>0.21</v>
      </c>
      <c r="D53" s="659"/>
      <c r="E53" s="29"/>
      <c r="G53" s="436">
        <f>ROUND(G41/G7,2)</f>
        <v>0.31</v>
      </c>
    </row>
    <row r="54" spans="1:7" ht="16.5" customHeight="1" thickBot="1">
      <c r="A54" s="113"/>
      <c r="B54" s="13"/>
      <c r="C54" s="13"/>
      <c r="D54" s="659"/>
    </row>
    <row r="55" spans="1:7" ht="18" customHeight="1">
      <c r="A55" s="426" t="s">
        <v>149</v>
      </c>
      <c r="B55" s="44"/>
      <c r="C55" s="268"/>
      <c r="D55" s="659"/>
    </row>
    <row r="56" spans="1:7" ht="18" customHeight="1">
      <c r="A56" s="528" t="s">
        <v>188</v>
      </c>
      <c r="B56" s="45"/>
      <c r="C56" s="579">
        <f>G7</f>
        <v>1468.2251460482221</v>
      </c>
      <c r="D56" s="659"/>
    </row>
    <row r="57" spans="1:7" ht="18" customHeight="1">
      <c r="A57" s="528" t="s">
        <v>151</v>
      </c>
      <c r="B57" s="45"/>
      <c r="C57" s="439">
        <f>G44</f>
        <v>65.196630744583388</v>
      </c>
      <c r="D57" s="659"/>
    </row>
    <row r="58" spans="1:7" ht="18" customHeight="1" thickBot="1">
      <c r="A58" s="530" t="s">
        <v>152</v>
      </c>
      <c r="B58" s="46"/>
      <c r="C58" s="440">
        <f>G45</f>
        <v>-93.719667616457457</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63"/>
  <sheetViews>
    <sheetView showGridLines="0" topLeftCell="A33" workbookViewId="0">
      <selection activeCell="N17" sqref="N17"/>
    </sheetView>
  </sheetViews>
  <sheetFormatPr defaultRowHeight="18" customHeight="1"/>
  <cols>
    <col min="1" max="1" width="55.7109375" customWidth="1"/>
    <col min="2" max="2" width="13.85546875" bestFit="1" customWidth="1"/>
    <col min="3" max="3" width="25.42578125" customWidth="1"/>
    <col min="4" max="4" width="50.140625" customWidth="1"/>
    <col min="7" max="7" width="13" customWidth="1"/>
  </cols>
  <sheetData>
    <row r="1" spans="1:7" ht="18" customHeight="1">
      <c r="A1" s="377" t="s">
        <v>204</v>
      </c>
      <c r="B1" s="16"/>
      <c r="C1" s="16"/>
      <c r="D1" s="17"/>
    </row>
    <row r="2" spans="1:7" ht="18" customHeight="1" thickBot="1">
      <c r="A2" s="18"/>
      <c r="B2" s="18"/>
      <c r="C2" s="378" t="s">
        <v>96</v>
      </c>
      <c r="D2" s="378" t="s">
        <v>97</v>
      </c>
    </row>
    <row r="3" spans="1:7" ht="18" customHeight="1" thickBot="1">
      <c r="A3" s="122" t="s">
        <v>98</v>
      </c>
      <c r="B3" s="182"/>
      <c r="C3" s="184" t="s">
        <v>207</v>
      </c>
      <c r="D3" s="654" t="s">
        <v>208</v>
      </c>
    </row>
    <row r="4" spans="1:7" ht="18" customHeight="1" thickBot="1">
      <c r="A4" s="123"/>
      <c r="B4" s="180" t="s">
        <v>101</v>
      </c>
      <c r="C4" s="139" t="s">
        <v>102</v>
      </c>
      <c r="D4" s="659"/>
      <c r="G4" s="555" t="s">
        <v>183</v>
      </c>
    </row>
    <row r="5" spans="1:7" ht="18" customHeight="1" thickBot="1">
      <c r="A5" s="124" t="s">
        <v>104</v>
      </c>
      <c r="B5" s="125" t="s">
        <v>105</v>
      </c>
      <c r="C5" s="126" t="s">
        <v>105</v>
      </c>
      <c r="D5" s="659"/>
      <c r="G5" s="166" t="s">
        <v>105</v>
      </c>
    </row>
    <row r="6" spans="1:7" ht="18" customHeight="1">
      <c r="A6" s="478" t="s">
        <v>108</v>
      </c>
      <c r="B6" s="81"/>
      <c r="C6" s="238"/>
      <c r="D6" s="659"/>
      <c r="G6" s="24"/>
    </row>
    <row r="7" spans="1:7" ht="18" customHeight="1">
      <c r="A7" s="107" t="s">
        <v>184</v>
      </c>
      <c r="B7" s="79"/>
      <c r="C7" s="580">
        <v>1949.1317628641079</v>
      </c>
      <c r="D7" s="659"/>
      <c r="E7" s="29"/>
      <c r="G7" s="581">
        <v>1326.851627716678</v>
      </c>
    </row>
    <row r="8" spans="1:7" ht="18" customHeight="1" thickBot="1">
      <c r="A8" s="107" t="s">
        <v>185</v>
      </c>
      <c r="B8" s="80"/>
      <c r="C8" s="401">
        <v>0.3</v>
      </c>
      <c r="D8" s="659"/>
      <c r="E8" s="29"/>
      <c r="G8" s="385">
        <f>C8</f>
        <v>0.3</v>
      </c>
    </row>
    <row r="9" spans="1:7" ht="18" customHeight="1" thickBot="1">
      <c r="A9" s="105" t="s">
        <v>111</v>
      </c>
      <c r="B9" s="575">
        <f>ROUND((B8*B7),2)</f>
        <v>0</v>
      </c>
      <c r="C9" s="582">
        <f>ROUND((C8*C7),2)</f>
        <v>584.74</v>
      </c>
      <c r="D9" s="659"/>
      <c r="E9" s="29"/>
      <c r="G9" s="390">
        <f>ROUND((G8*G7),2)</f>
        <v>398.06</v>
      </c>
    </row>
    <row r="10" spans="1:7">
      <c r="A10" s="47"/>
      <c r="B10" s="78"/>
      <c r="C10" s="249"/>
      <c r="D10" s="659"/>
      <c r="E10" s="29"/>
      <c r="G10" s="227"/>
    </row>
    <row r="11" spans="1:7" ht="18" customHeight="1" thickBot="1">
      <c r="A11" s="106" t="s">
        <v>112</v>
      </c>
      <c r="B11" s="78"/>
      <c r="C11" s="249"/>
      <c r="D11" s="659"/>
      <c r="E11" s="29"/>
      <c r="G11" s="227"/>
    </row>
    <row r="12" spans="1:7" ht="18" customHeight="1">
      <c r="A12" s="478" t="s">
        <v>113</v>
      </c>
      <c r="B12" s="62"/>
      <c r="C12" s="242"/>
      <c r="D12" s="659"/>
      <c r="E12" s="29"/>
      <c r="G12" s="227"/>
    </row>
    <row r="13" spans="1:7" ht="18" customHeight="1">
      <c r="A13" s="107" t="s">
        <v>114</v>
      </c>
      <c r="B13" s="52"/>
      <c r="C13" s="391">
        <v>63.8</v>
      </c>
      <c r="D13" s="659"/>
      <c r="E13" s="29"/>
      <c r="G13" s="385">
        <f>C13</f>
        <v>63.8</v>
      </c>
    </row>
    <row r="14" spans="1:7" ht="18" customHeight="1">
      <c r="A14" s="107" t="s">
        <v>115</v>
      </c>
      <c r="B14" s="52"/>
      <c r="C14" s="391">
        <v>8.6229032667761345</v>
      </c>
      <c r="D14" s="659"/>
      <c r="E14" s="29"/>
      <c r="G14" s="385">
        <f>C14</f>
        <v>8.6229032667761345</v>
      </c>
    </row>
    <row r="15" spans="1:7" ht="18" customHeight="1">
      <c r="A15" s="107" t="s">
        <v>116</v>
      </c>
      <c r="B15" s="52"/>
      <c r="C15" s="394">
        <v>4.91201767537284</v>
      </c>
      <c r="D15" s="659"/>
      <c r="E15" s="29"/>
      <c r="G15" s="385">
        <f>C15</f>
        <v>4.91201767537284</v>
      </c>
    </row>
    <row r="16" spans="1:7" ht="18" customHeight="1">
      <c r="A16" s="107" t="s">
        <v>117</v>
      </c>
      <c r="B16" s="52"/>
      <c r="C16" s="394">
        <v>29.79475596209992</v>
      </c>
      <c r="D16" s="659"/>
      <c r="E16" s="29"/>
      <c r="G16" s="385">
        <f>C16</f>
        <v>29.79475596209992</v>
      </c>
    </row>
    <row r="17" spans="1:7" ht="18" customHeight="1">
      <c r="A17" s="107" t="s">
        <v>118</v>
      </c>
      <c r="B17" s="53"/>
      <c r="C17" s="397">
        <v>0</v>
      </c>
      <c r="D17" s="659"/>
      <c r="E17" s="29"/>
      <c r="G17" s="385">
        <f>C17</f>
        <v>0</v>
      </c>
    </row>
    <row r="18" spans="1:7" ht="18" customHeight="1">
      <c r="A18" s="107" t="s">
        <v>119</v>
      </c>
      <c r="B18" s="52"/>
      <c r="C18" s="391">
        <v>96.42602619292596</v>
      </c>
      <c r="D18" s="659"/>
      <c r="E18" s="29"/>
      <c r="G18" s="385">
        <f>C18</f>
        <v>96.42602619292596</v>
      </c>
    </row>
    <row r="19" spans="1:7" ht="18" customHeight="1">
      <c r="A19" s="107" t="s">
        <v>120</v>
      </c>
      <c r="B19" s="52"/>
      <c r="C19" s="391">
        <v>6.4683999999999999</v>
      </c>
      <c r="D19" s="659"/>
      <c r="E19" s="29"/>
      <c r="G19" s="385">
        <f>C19</f>
        <v>6.4683999999999999</v>
      </c>
    </row>
    <row r="20" spans="1:7" ht="18" customHeight="1">
      <c r="A20" s="107" t="s">
        <v>121</v>
      </c>
      <c r="B20" s="52"/>
      <c r="C20" s="391">
        <v>44.827921126760558</v>
      </c>
      <c r="D20" s="659"/>
      <c r="E20" s="29"/>
      <c r="G20" s="385">
        <f>C20</f>
        <v>44.827921126760558</v>
      </c>
    </row>
    <row r="21" spans="1:7" ht="18" customHeight="1">
      <c r="A21" s="107" t="s">
        <v>122</v>
      </c>
      <c r="B21" s="53"/>
      <c r="C21" s="400">
        <v>25.98231881666667</v>
      </c>
      <c r="D21" s="659"/>
      <c r="E21" s="29"/>
      <c r="G21" s="385">
        <f>C21</f>
        <v>25.98231881666667</v>
      </c>
    </row>
    <row r="22" spans="1:7" ht="18" customHeight="1">
      <c r="A22" s="107" t="s">
        <v>123</v>
      </c>
      <c r="B22" s="52"/>
      <c r="C22" s="391">
        <v>11.56328841689489</v>
      </c>
      <c r="D22" s="659"/>
      <c r="E22" s="29"/>
      <c r="G22" s="385">
        <f>C22</f>
        <v>11.56328841689489</v>
      </c>
    </row>
    <row r="23" spans="1:7" ht="18" customHeight="1">
      <c r="A23" s="107" t="s">
        <v>124</v>
      </c>
      <c r="B23" s="52"/>
      <c r="C23" s="391">
        <v>21</v>
      </c>
      <c r="D23" s="659"/>
      <c r="E23" s="29"/>
      <c r="G23" s="385">
        <f>C23</f>
        <v>21</v>
      </c>
    </row>
    <row r="24" spans="1:7" ht="18" customHeight="1">
      <c r="A24" s="107" t="s">
        <v>125</v>
      </c>
      <c r="B24" s="54"/>
      <c r="C24" s="576">
        <v>10.93624635765752</v>
      </c>
      <c r="D24" s="659"/>
      <c r="E24" s="29"/>
      <c r="G24" s="385">
        <f>C24</f>
        <v>10.93624635765752</v>
      </c>
    </row>
    <row r="25" spans="1:7" ht="18" customHeight="1">
      <c r="A25" s="107" t="s">
        <v>126</v>
      </c>
      <c r="B25" s="54"/>
      <c r="C25" s="576">
        <v>14</v>
      </c>
      <c r="D25" s="659"/>
      <c r="E25" s="29"/>
      <c r="G25" s="385">
        <f>C25</f>
        <v>14</v>
      </c>
    </row>
    <row r="26" spans="1:7" ht="18" customHeight="1">
      <c r="A26" s="107" t="s">
        <v>127</v>
      </c>
      <c r="B26" s="53"/>
      <c r="C26" s="400">
        <v>4.3959741704137434</v>
      </c>
      <c r="D26" s="659"/>
      <c r="E26" s="29"/>
      <c r="G26" s="385">
        <f>C26</f>
        <v>4.3959741704137434</v>
      </c>
    </row>
    <row r="27" spans="1:7" ht="18" customHeight="1" thickBot="1">
      <c r="A27" s="107" t="s">
        <v>128</v>
      </c>
      <c r="B27" s="52"/>
      <c r="C27" s="569">
        <v>12.97803706185352</v>
      </c>
      <c r="D27" s="659"/>
      <c r="E27" s="29"/>
      <c r="G27" s="385">
        <f>C27</f>
        <v>12.97803706185352</v>
      </c>
    </row>
    <row r="28" spans="1:7" ht="18" customHeight="1" thickBot="1">
      <c r="A28" s="105" t="s">
        <v>129</v>
      </c>
      <c r="B28" s="410">
        <f>SUM(B13:B27)</f>
        <v>0</v>
      </c>
      <c r="C28" s="577">
        <f>SUM(C13:C27)</f>
        <v>355.70788904742176</v>
      </c>
      <c r="D28" s="659"/>
      <c r="E28" s="29"/>
      <c r="G28" s="424">
        <f>SUM(G13:G27)</f>
        <v>355.70788904742176</v>
      </c>
    </row>
    <row r="29" spans="1:7">
      <c r="A29" s="47"/>
      <c r="B29" s="50"/>
      <c r="C29" s="242"/>
      <c r="D29" s="659"/>
      <c r="E29" s="29"/>
      <c r="G29" s="269"/>
    </row>
    <row r="30" spans="1:7" ht="18" customHeight="1">
      <c r="A30" s="106" t="s">
        <v>130</v>
      </c>
      <c r="B30" s="50"/>
      <c r="C30" s="193"/>
      <c r="D30" s="659"/>
      <c r="E30" s="29"/>
      <c r="G30" s="269"/>
    </row>
    <row r="31" spans="1:7" ht="18" customHeight="1">
      <c r="A31" s="107" t="s">
        <v>131</v>
      </c>
      <c r="B31" s="55"/>
      <c r="C31" s="415">
        <v>0.74456845619080969</v>
      </c>
      <c r="D31" s="659"/>
      <c r="E31" s="29"/>
      <c r="G31" s="418">
        <f>C31</f>
        <v>0.74456845619080969</v>
      </c>
    </row>
    <row r="32" spans="1:7" ht="18" customHeight="1">
      <c r="A32" s="107" t="s">
        <v>132</v>
      </c>
      <c r="B32" s="56"/>
      <c r="C32" s="419">
        <v>5.076533574707355</v>
      </c>
      <c r="D32" s="659"/>
      <c r="E32" s="29"/>
      <c r="G32" s="418">
        <f>C32</f>
        <v>5.076533574707355</v>
      </c>
    </row>
    <row r="33" spans="1:7" ht="18" customHeight="1">
      <c r="A33" s="107" t="s">
        <v>133</v>
      </c>
      <c r="B33" s="57"/>
      <c r="C33" s="415">
        <v>2.6074747116237811</v>
      </c>
      <c r="D33" s="659"/>
      <c r="E33" s="29"/>
      <c r="G33" s="418">
        <f>C33</f>
        <v>2.6074747116237811</v>
      </c>
    </row>
    <row r="34" spans="1:7" ht="18" customHeight="1">
      <c r="A34" s="107" t="s">
        <v>134</v>
      </c>
      <c r="B34" s="58"/>
      <c r="C34" s="419">
        <v>47.587379254144359</v>
      </c>
      <c r="D34" s="659"/>
      <c r="E34" s="29"/>
      <c r="G34" s="418">
        <f>C34</f>
        <v>47.587379254144359</v>
      </c>
    </row>
    <row r="35" spans="1:7" ht="18" customHeight="1">
      <c r="A35" s="107" t="s">
        <v>135</v>
      </c>
      <c r="B35" s="55"/>
      <c r="C35" s="415">
        <v>1.45</v>
      </c>
      <c r="D35" s="659"/>
      <c r="E35" s="29"/>
      <c r="G35" s="418">
        <f>C35</f>
        <v>1.45</v>
      </c>
    </row>
    <row r="36" spans="1:7" ht="18" customHeight="1">
      <c r="A36" s="107" t="s">
        <v>136</v>
      </c>
      <c r="B36" s="58"/>
      <c r="C36" s="419">
        <v>30.020075697707892</v>
      </c>
      <c r="D36" s="659"/>
      <c r="E36" s="29"/>
      <c r="G36" s="418">
        <f>C36</f>
        <v>30.020075697707892</v>
      </c>
    </row>
    <row r="37" spans="1:7" ht="18" customHeight="1">
      <c r="A37" s="107" t="s">
        <v>137</v>
      </c>
      <c r="B37" s="55"/>
      <c r="C37" s="415">
        <v>1.326266666666666</v>
      </c>
      <c r="D37" s="659"/>
      <c r="E37" s="29"/>
      <c r="G37" s="418">
        <f>C37</f>
        <v>1.326266666666666</v>
      </c>
    </row>
    <row r="38" spans="1:7" ht="18" customHeight="1" thickBot="1">
      <c r="A38" s="107" t="s">
        <v>138</v>
      </c>
      <c r="B38" s="56"/>
      <c r="C38" s="578">
        <v>70.103999999999985</v>
      </c>
      <c r="D38" s="659"/>
      <c r="E38" s="29"/>
      <c r="G38" s="418">
        <f>C38</f>
        <v>70.103999999999985</v>
      </c>
    </row>
    <row r="39" spans="1:7" ht="18" customHeight="1" thickBot="1">
      <c r="A39" s="105" t="s">
        <v>139</v>
      </c>
      <c r="B39" s="550">
        <f>SUM(B31:B38)</f>
        <v>0</v>
      </c>
      <c r="C39" s="568">
        <f>SUM(C31:C38)</f>
        <v>158.91629836104084</v>
      </c>
      <c r="D39" s="659"/>
      <c r="E39" s="29"/>
      <c r="G39" s="424">
        <f>SUM(G31:G38)</f>
        <v>158.91629836104084</v>
      </c>
    </row>
    <row r="40" spans="1:7" ht="18" customHeight="1" thickBot="1">
      <c r="A40" s="107" t="s">
        <v>140</v>
      </c>
      <c r="B40" s="83"/>
      <c r="C40" s="260"/>
      <c r="D40" s="659"/>
      <c r="E40" s="29"/>
      <c r="G40" s="269"/>
    </row>
    <row r="41" spans="1:7" ht="18" customHeight="1" thickBot="1">
      <c r="A41" s="425" t="s">
        <v>141</v>
      </c>
      <c r="B41" s="550">
        <f>B28+B39+B40</f>
        <v>0</v>
      </c>
      <c r="C41" s="422">
        <f>C28+C39+C40</f>
        <v>514.6241874084626</v>
      </c>
      <c r="D41" s="659"/>
      <c r="E41" s="29"/>
      <c r="G41" s="424">
        <f>G28+G39+G40</f>
        <v>514.6241874084626</v>
      </c>
    </row>
    <row r="42" spans="1:7" ht="13.5" customHeight="1" thickBot="1">
      <c r="A42" s="31"/>
      <c r="B42" s="91"/>
      <c r="C42" s="13"/>
      <c r="D42" s="659"/>
      <c r="E42" s="29"/>
      <c r="G42" s="269"/>
    </row>
    <row r="43" spans="1:7" ht="18" customHeight="1">
      <c r="A43" s="426" t="s">
        <v>142</v>
      </c>
      <c r="B43" s="92"/>
      <c r="C43" s="38"/>
      <c r="D43" s="659"/>
      <c r="E43" s="29"/>
      <c r="G43" s="270"/>
    </row>
    <row r="44" spans="1:7" ht="18" customHeight="1">
      <c r="A44" s="427" t="s">
        <v>143</v>
      </c>
      <c r="B44" s="431">
        <f>B9-B28</f>
        <v>0</v>
      </c>
      <c r="C44" s="429">
        <f>C9-C28</f>
        <v>229.03211095257825</v>
      </c>
      <c r="D44" s="659"/>
      <c r="E44" s="29"/>
      <c r="G44" s="431">
        <f>G9-G28</f>
        <v>42.352110952578244</v>
      </c>
    </row>
    <row r="45" spans="1:7" ht="18" customHeight="1" thickBot="1">
      <c r="A45" s="432" t="s">
        <v>144</v>
      </c>
      <c r="B45" s="436">
        <f>B9-B41</f>
        <v>0</v>
      </c>
      <c r="C45" s="434">
        <f>C9-C41</f>
        <v>70.115812591537406</v>
      </c>
      <c r="D45" s="659"/>
      <c r="E45" s="29"/>
      <c r="G45" s="436">
        <f>G9-G41</f>
        <v>-116.5641874084626</v>
      </c>
    </row>
    <row r="46" spans="1:7" ht="13.5" customHeight="1" thickBot="1">
      <c r="A46" s="25"/>
      <c r="B46" s="91"/>
      <c r="C46" s="13"/>
      <c r="D46" s="659"/>
      <c r="E46" s="29"/>
      <c r="G46" s="269"/>
    </row>
    <row r="47" spans="1:7" ht="18" customHeight="1">
      <c r="A47" s="478" t="s">
        <v>186</v>
      </c>
      <c r="B47" s="93"/>
      <c r="C47" s="334"/>
      <c r="D47" s="659"/>
      <c r="E47" s="29"/>
      <c r="G47" s="270"/>
    </row>
    <row r="48" spans="1:7" ht="18" customHeight="1">
      <c r="A48" s="106" t="s">
        <v>146</v>
      </c>
      <c r="B48" s="521" t="e">
        <f>ROUND((B28)/B8,2)</f>
        <v>#DIV/0!</v>
      </c>
      <c r="C48" s="579">
        <f>ROUND((C28)/C8,2)</f>
        <v>1185.69</v>
      </c>
      <c r="D48" s="659"/>
      <c r="E48" s="29"/>
      <c r="G48" s="521">
        <f>ROUND((G28)/G8,2)</f>
        <v>1185.69</v>
      </c>
    </row>
    <row r="49" spans="1:7" ht="18" customHeight="1" thickBot="1">
      <c r="A49" s="524" t="s">
        <v>147</v>
      </c>
      <c r="B49" s="525" t="e">
        <f>ROUND(B41/B8,2)</f>
        <v>#DIV/0!</v>
      </c>
      <c r="C49" s="583">
        <f>ROUND(C41/C8,2)</f>
        <v>1715.41</v>
      </c>
      <c r="D49" s="659"/>
      <c r="E49" s="29"/>
      <c r="G49" s="525">
        <f>ROUND(G41/G8,2)</f>
        <v>1715.41</v>
      </c>
    </row>
    <row r="50" spans="1:7" ht="13.5" customHeight="1" thickBot="1">
      <c r="A50" s="51"/>
      <c r="B50" s="94"/>
      <c r="C50" s="335"/>
      <c r="D50" s="659"/>
      <c r="E50" s="29"/>
      <c r="G50" s="269"/>
    </row>
    <row r="51" spans="1:7" ht="18" customHeight="1">
      <c r="A51" s="478" t="s">
        <v>187</v>
      </c>
      <c r="B51" s="93"/>
      <c r="C51" s="334"/>
      <c r="D51" s="659"/>
      <c r="E51" s="29"/>
      <c r="G51" s="270"/>
    </row>
    <row r="52" spans="1:7" ht="18" customHeight="1">
      <c r="A52" s="106" t="s">
        <v>146</v>
      </c>
      <c r="B52" s="431" t="e">
        <f>ROUND((B28)/B7,2)</f>
        <v>#DIV/0!</v>
      </c>
      <c r="C52" s="429">
        <f>ROUND((C28)/C7,2)</f>
        <v>0.18</v>
      </c>
      <c r="D52" s="659"/>
      <c r="E52" s="29"/>
      <c r="G52" s="431">
        <f>ROUND((G28)/G7,2)</f>
        <v>0.27</v>
      </c>
    </row>
    <row r="53" spans="1:7" ht="18" customHeight="1" thickBot="1">
      <c r="A53" s="524" t="s">
        <v>147</v>
      </c>
      <c r="B53" s="436" t="e">
        <f>ROUND(B41/B7,2)</f>
        <v>#DIV/0!</v>
      </c>
      <c r="C53" s="434">
        <f>ROUND(C41/C7,2)</f>
        <v>0.26</v>
      </c>
      <c r="D53" s="659"/>
      <c r="E53" s="29"/>
      <c r="G53" s="436">
        <f>ROUND(G41/G7,2)</f>
        <v>0.39</v>
      </c>
    </row>
    <row r="54" spans="1:7" ht="16.5" customHeight="1" thickBot="1">
      <c r="A54" s="113"/>
      <c r="B54" s="13"/>
      <c r="C54" s="13"/>
      <c r="D54" s="659"/>
    </row>
    <row r="55" spans="1:7" ht="18" customHeight="1">
      <c r="A55" s="426" t="s">
        <v>149</v>
      </c>
      <c r="B55" s="44"/>
      <c r="C55" s="268"/>
      <c r="D55" s="659"/>
    </row>
    <row r="56" spans="1:7" ht="18" customHeight="1">
      <c r="A56" s="528" t="s">
        <v>188</v>
      </c>
      <c r="B56" s="45"/>
      <c r="C56" s="579">
        <f>G7</f>
        <v>1326.851627716678</v>
      </c>
      <c r="D56" s="659"/>
    </row>
    <row r="57" spans="1:7" ht="18" customHeight="1">
      <c r="A57" s="528" t="s">
        <v>151</v>
      </c>
      <c r="B57" s="45"/>
      <c r="C57" s="439">
        <f>G44</f>
        <v>42.352110952578244</v>
      </c>
      <c r="D57" s="659"/>
    </row>
    <row r="58" spans="1:7" ht="18" customHeight="1" thickBot="1">
      <c r="A58" s="530" t="s">
        <v>152</v>
      </c>
      <c r="B58" s="46"/>
      <c r="C58" s="440">
        <f>G45</f>
        <v>-116.5641874084626</v>
      </c>
      <c r="D58" s="662"/>
    </row>
    <row r="59" spans="1:7" ht="18" customHeight="1">
      <c r="A59" s="441" t="s">
        <v>153</v>
      </c>
      <c r="B59" s="17"/>
      <c r="C59" s="17"/>
    </row>
    <row r="60" spans="1:7">
      <c r="A60" s="17"/>
      <c r="B60" s="17"/>
      <c r="C60" s="17"/>
    </row>
    <row r="61" spans="1:7" ht="15.75" customHeight="1">
      <c r="A61" s="17"/>
      <c r="B61" s="17"/>
      <c r="C61" s="275"/>
    </row>
    <row r="62" spans="1:7" ht="15.75" customHeight="1">
      <c r="A62" s="37"/>
      <c r="B62" s="36"/>
    </row>
    <row r="63" spans="1:7" ht="15.75" customHeight="1">
      <c r="A63" s="37"/>
      <c r="B63" s="36"/>
      <c r="C63" s="36"/>
    </row>
  </sheetData>
  <mergeCells count="1">
    <mergeCell ref="D3:D58"/>
  </mergeCell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63"/>
  <sheetViews>
    <sheetView showGridLines="0" topLeftCell="A30" workbookViewId="0">
      <selection activeCell="C28" sqref="C28"/>
    </sheetView>
  </sheetViews>
  <sheetFormatPr defaultRowHeight="18" customHeight="1"/>
  <cols>
    <col min="1" max="1" width="55.7109375" customWidth="1"/>
    <col min="2" max="2" width="13.85546875" bestFit="1" customWidth="1"/>
    <col min="3" max="3" width="25.28515625" customWidth="1"/>
    <col min="4" max="4" width="50.140625" customWidth="1"/>
    <col min="7" max="7" width="12.28515625" customWidth="1"/>
  </cols>
  <sheetData>
    <row r="1" spans="1:7" ht="18" customHeight="1">
      <c r="A1" s="377" t="s">
        <v>204</v>
      </c>
      <c r="B1" s="16"/>
      <c r="C1" s="16"/>
      <c r="D1" s="17"/>
    </row>
    <row r="2" spans="1:7" ht="18" customHeight="1" thickBot="1">
      <c r="A2" s="18"/>
      <c r="B2" s="18"/>
      <c r="C2" s="378" t="s">
        <v>96</v>
      </c>
      <c r="D2" s="378" t="s">
        <v>97</v>
      </c>
    </row>
    <row r="3" spans="1:7" ht="18" customHeight="1" thickBot="1">
      <c r="A3" s="122" t="s">
        <v>98</v>
      </c>
      <c r="B3" s="182"/>
      <c r="C3" s="184" t="s">
        <v>209</v>
      </c>
      <c r="D3" s="654" t="s">
        <v>210</v>
      </c>
    </row>
    <row r="4" spans="1:7" ht="18" customHeight="1" thickBot="1">
      <c r="A4" s="123"/>
      <c r="B4" s="180" t="s">
        <v>101</v>
      </c>
      <c r="C4" s="139" t="s">
        <v>102</v>
      </c>
      <c r="D4" s="659"/>
      <c r="G4" s="555" t="s">
        <v>183</v>
      </c>
    </row>
    <row r="5" spans="1:7" ht="18" customHeight="1" thickBot="1">
      <c r="A5" s="124" t="s">
        <v>104</v>
      </c>
      <c r="B5" s="125" t="s">
        <v>105</v>
      </c>
      <c r="C5" s="126" t="s">
        <v>105</v>
      </c>
      <c r="D5" s="659"/>
      <c r="G5" s="166" t="s">
        <v>105</v>
      </c>
    </row>
    <row r="6" spans="1:7" ht="18" customHeight="1">
      <c r="A6" s="478" t="s">
        <v>108</v>
      </c>
      <c r="B6" s="81"/>
      <c r="C6" s="238"/>
      <c r="D6" s="659"/>
      <c r="G6" s="24"/>
    </row>
    <row r="7" spans="1:7" ht="18" customHeight="1">
      <c r="A7" s="107" t="s">
        <v>184</v>
      </c>
      <c r="B7" s="79"/>
      <c r="C7" s="584">
        <v>1860.7014744000001</v>
      </c>
      <c r="D7" s="659"/>
      <c r="E7" s="29"/>
      <c r="G7" s="557">
        <v>1448.6412003060409</v>
      </c>
    </row>
    <row r="8" spans="1:7" ht="18" customHeight="1" thickBot="1">
      <c r="A8" s="107" t="s">
        <v>185</v>
      </c>
      <c r="B8" s="80"/>
      <c r="C8" s="401">
        <v>0.26</v>
      </c>
      <c r="D8" s="659"/>
      <c r="E8" s="29"/>
      <c r="G8" s="585">
        <f>C8</f>
        <v>0.26</v>
      </c>
    </row>
    <row r="9" spans="1:7" ht="18" customHeight="1" thickBot="1">
      <c r="A9" s="105" t="s">
        <v>111</v>
      </c>
      <c r="B9" s="575">
        <f>ROUND((B8*B7),2)</f>
        <v>0</v>
      </c>
      <c r="C9" s="582">
        <f>ROUND((C8*C7),2)</f>
        <v>483.78</v>
      </c>
      <c r="D9" s="659"/>
      <c r="E9" s="29"/>
      <c r="G9" s="390">
        <f>ROUND((G8*G7),2)</f>
        <v>376.65</v>
      </c>
    </row>
    <row r="10" spans="1:7">
      <c r="A10" s="47"/>
      <c r="B10" s="78"/>
      <c r="C10" s="249"/>
      <c r="D10" s="659"/>
      <c r="E10" s="29"/>
      <c r="G10" s="227"/>
    </row>
    <row r="11" spans="1:7" ht="18" customHeight="1" thickBot="1">
      <c r="A11" s="106" t="s">
        <v>112</v>
      </c>
      <c r="B11" s="78"/>
      <c r="C11" s="249"/>
      <c r="D11" s="659"/>
      <c r="E11" s="29"/>
      <c r="G11" s="227"/>
    </row>
    <row r="12" spans="1:7" ht="18" customHeight="1">
      <c r="A12" s="478" t="s">
        <v>113</v>
      </c>
      <c r="B12" s="62"/>
      <c r="C12" s="242"/>
      <c r="D12" s="659"/>
      <c r="E12" s="29"/>
      <c r="G12" s="269"/>
    </row>
    <row r="13" spans="1:7" ht="18" customHeight="1">
      <c r="A13" s="107" t="s">
        <v>114</v>
      </c>
      <c r="B13" s="52"/>
      <c r="C13" s="391">
        <v>43.6</v>
      </c>
      <c r="D13" s="659"/>
      <c r="E13" s="29"/>
      <c r="G13" s="385">
        <f>C13</f>
        <v>43.6</v>
      </c>
    </row>
    <row r="14" spans="1:7" ht="18" customHeight="1">
      <c r="A14" s="107" t="s">
        <v>115</v>
      </c>
      <c r="B14" s="52"/>
      <c r="C14" s="391">
        <v>6.4820445246799903</v>
      </c>
      <c r="D14" s="659"/>
      <c r="E14" s="29"/>
      <c r="G14" s="385">
        <f>C14</f>
        <v>6.4820445246799903</v>
      </c>
    </row>
    <row r="15" spans="1:7" ht="18" customHeight="1">
      <c r="A15" s="107" t="s">
        <v>116</v>
      </c>
      <c r="B15" s="52"/>
      <c r="C15" s="394">
        <v>4.91201767537284</v>
      </c>
      <c r="D15" s="659"/>
      <c r="E15" s="29"/>
      <c r="G15" s="385">
        <f>C15</f>
        <v>4.91201767537284</v>
      </c>
    </row>
    <row r="16" spans="1:7" ht="18" customHeight="1">
      <c r="A16" s="107" t="s">
        <v>117</v>
      </c>
      <c r="B16" s="52"/>
      <c r="C16" s="394">
        <v>26.911392481896701</v>
      </c>
      <c r="D16" s="659"/>
      <c r="E16" s="29"/>
      <c r="G16" s="385">
        <f>C16</f>
        <v>26.911392481896701</v>
      </c>
    </row>
    <row r="17" spans="1:7" ht="18" customHeight="1">
      <c r="A17" s="107" t="s">
        <v>118</v>
      </c>
      <c r="B17" s="53"/>
      <c r="C17" s="397">
        <v>0</v>
      </c>
      <c r="D17" s="659"/>
      <c r="E17" s="29"/>
      <c r="G17" s="385">
        <f>C17</f>
        <v>0</v>
      </c>
    </row>
    <row r="18" spans="1:7" ht="18" customHeight="1">
      <c r="A18" s="107" t="s">
        <v>119</v>
      </c>
      <c r="B18" s="52"/>
      <c r="C18" s="391">
        <v>96.42602619292596</v>
      </c>
      <c r="D18" s="659"/>
      <c r="E18" s="29"/>
      <c r="G18" s="385">
        <f>C18</f>
        <v>96.42602619292596</v>
      </c>
    </row>
    <row r="19" spans="1:7" ht="18" customHeight="1">
      <c r="A19" s="107" t="s">
        <v>120</v>
      </c>
      <c r="B19" s="52"/>
      <c r="C19" s="391">
        <v>6.4683999999999999</v>
      </c>
      <c r="D19" s="659"/>
      <c r="E19" s="29"/>
      <c r="G19" s="385">
        <f>C19</f>
        <v>6.4683999999999999</v>
      </c>
    </row>
    <row r="20" spans="1:7" ht="18" customHeight="1">
      <c r="A20" s="107" t="s">
        <v>121</v>
      </c>
      <c r="B20" s="52"/>
      <c r="C20" s="391">
        <v>22.41</v>
      </c>
      <c r="D20" s="659"/>
      <c r="E20" s="29"/>
      <c r="G20" s="385">
        <f>C20</f>
        <v>22.41</v>
      </c>
    </row>
    <row r="21" spans="1:7" ht="18" customHeight="1">
      <c r="A21" s="107" t="s">
        <v>122</v>
      </c>
      <c r="B21" s="53"/>
      <c r="C21" s="400">
        <v>25.98231881666667</v>
      </c>
      <c r="D21" s="659"/>
      <c r="E21" s="29"/>
      <c r="G21" s="385">
        <f>C21</f>
        <v>25.98231881666667</v>
      </c>
    </row>
    <row r="22" spans="1:7" ht="18" customHeight="1">
      <c r="A22" s="107" t="s">
        <v>123</v>
      </c>
      <c r="B22" s="52"/>
      <c r="C22" s="391">
        <v>11.56328841689489</v>
      </c>
      <c r="D22" s="659"/>
      <c r="E22" s="29"/>
      <c r="G22" s="385">
        <f>C22</f>
        <v>11.56328841689489</v>
      </c>
    </row>
    <row r="23" spans="1:7" ht="18" customHeight="1">
      <c r="A23" s="107" t="s">
        <v>124</v>
      </c>
      <c r="B23" s="52"/>
      <c r="C23" s="391">
        <v>21</v>
      </c>
      <c r="D23" s="659"/>
      <c r="E23" s="29"/>
      <c r="G23" s="385">
        <f>C23</f>
        <v>21</v>
      </c>
    </row>
    <row r="24" spans="1:7" ht="18" customHeight="1">
      <c r="A24" s="107" t="s">
        <v>125</v>
      </c>
      <c r="B24" s="54"/>
      <c r="C24" s="576">
        <v>16.17642038664961</v>
      </c>
      <c r="D24" s="659"/>
      <c r="E24" s="29"/>
      <c r="G24" s="385">
        <f>C24</f>
        <v>16.17642038664961</v>
      </c>
    </row>
    <row r="25" spans="1:7" ht="18" customHeight="1">
      <c r="A25" s="107" t="s">
        <v>126</v>
      </c>
      <c r="B25" s="54"/>
      <c r="C25" s="576">
        <v>14</v>
      </c>
      <c r="D25" s="659"/>
      <c r="E25" s="29"/>
      <c r="G25" s="385">
        <f>C25</f>
        <v>14</v>
      </c>
    </row>
    <row r="26" spans="1:7" ht="18" customHeight="1">
      <c r="A26" s="107" t="s">
        <v>127</v>
      </c>
      <c r="B26" s="53"/>
      <c r="C26" s="400">
        <v>4.3959741704137434</v>
      </c>
      <c r="D26" s="659"/>
      <c r="E26" s="29"/>
      <c r="G26" s="385">
        <f>C26</f>
        <v>4.3959741704137434</v>
      </c>
    </row>
    <row r="27" spans="1:7" ht="18" customHeight="1" thickBot="1">
      <c r="A27" s="107" t="s">
        <v>128</v>
      </c>
      <c r="B27" s="52"/>
      <c r="C27" s="569">
        <v>11.37241582360028</v>
      </c>
      <c r="D27" s="659"/>
      <c r="E27" s="29"/>
      <c r="G27" s="385">
        <f>C27</f>
        <v>11.37241582360028</v>
      </c>
    </row>
    <row r="28" spans="1:7" ht="18" customHeight="1" thickBot="1">
      <c r="A28" s="105" t="s">
        <v>129</v>
      </c>
      <c r="B28" s="410">
        <f>SUM(B13:B27)</f>
        <v>0</v>
      </c>
      <c r="C28" s="577">
        <f>SUM(C13:C27)</f>
        <v>311.7002984891007</v>
      </c>
      <c r="D28" s="659"/>
      <c r="E28" s="29"/>
      <c r="G28" s="424">
        <f>SUM(G13:G27)</f>
        <v>311.7002984891007</v>
      </c>
    </row>
    <row r="29" spans="1:7">
      <c r="A29" s="47"/>
      <c r="B29" s="50"/>
      <c r="C29" s="242"/>
      <c r="D29" s="659"/>
      <c r="E29" s="29"/>
      <c r="G29" s="269"/>
    </row>
    <row r="30" spans="1:7" ht="18" customHeight="1">
      <c r="A30" s="106" t="s">
        <v>130</v>
      </c>
      <c r="B30" s="50"/>
      <c r="C30" s="193"/>
      <c r="D30" s="659"/>
      <c r="E30" s="29"/>
      <c r="G30" s="269"/>
    </row>
    <row r="31" spans="1:7" ht="18" customHeight="1">
      <c r="A31" s="107" t="s">
        <v>131</v>
      </c>
      <c r="B31" s="55"/>
      <c r="C31" s="415">
        <v>0.74456845619080969</v>
      </c>
      <c r="D31" s="659"/>
      <c r="E31" s="29"/>
      <c r="G31" s="418">
        <f>C31</f>
        <v>0.74456845619080969</v>
      </c>
    </row>
    <row r="32" spans="1:7" ht="18" customHeight="1">
      <c r="A32" s="107" t="s">
        <v>132</v>
      </c>
      <c r="B32" s="56"/>
      <c r="C32" s="419">
        <v>5.076533574707355</v>
      </c>
      <c r="D32" s="659"/>
      <c r="E32" s="29"/>
      <c r="G32" s="418">
        <f>C32</f>
        <v>5.076533574707355</v>
      </c>
    </row>
    <row r="33" spans="1:7" ht="18" customHeight="1">
      <c r="A33" s="107" t="s">
        <v>133</v>
      </c>
      <c r="B33" s="57"/>
      <c r="C33" s="415">
        <v>2.6074747116237811</v>
      </c>
      <c r="D33" s="659"/>
      <c r="E33" s="29"/>
      <c r="G33" s="418">
        <f>C33</f>
        <v>2.6074747116237811</v>
      </c>
    </row>
    <row r="34" spans="1:7" ht="18" customHeight="1">
      <c r="A34" s="107" t="s">
        <v>134</v>
      </c>
      <c r="B34" s="58"/>
      <c r="C34" s="419">
        <v>47.587379254144359</v>
      </c>
      <c r="D34" s="659"/>
      <c r="E34" s="29"/>
      <c r="G34" s="418">
        <f>C34</f>
        <v>47.587379254144359</v>
      </c>
    </row>
    <row r="35" spans="1:7" ht="18" customHeight="1">
      <c r="A35" s="107" t="s">
        <v>135</v>
      </c>
      <c r="B35" s="55"/>
      <c r="C35" s="415">
        <v>1.45</v>
      </c>
      <c r="D35" s="659"/>
      <c r="E35" s="29"/>
      <c r="G35" s="418">
        <f>C35</f>
        <v>1.45</v>
      </c>
    </row>
    <row r="36" spans="1:7" ht="18" customHeight="1">
      <c r="A36" s="107" t="s">
        <v>136</v>
      </c>
      <c r="B36" s="58"/>
      <c r="C36" s="419">
        <v>30.020075697707892</v>
      </c>
      <c r="D36" s="659"/>
      <c r="E36" s="29"/>
      <c r="G36" s="418">
        <f>C36</f>
        <v>30.020075697707892</v>
      </c>
    </row>
    <row r="37" spans="1:7" ht="18" customHeight="1">
      <c r="A37" s="107" t="s">
        <v>137</v>
      </c>
      <c r="B37" s="55"/>
      <c r="C37" s="415">
        <v>1.4292899999999999</v>
      </c>
      <c r="D37" s="659"/>
      <c r="E37" s="29"/>
      <c r="G37" s="418">
        <f>C37</f>
        <v>1.4292899999999999</v>
      </c>
    </row>
    <row r="38" spans="1:7" ht="18" customHeight="1" thickBot="1">
      <c r="A38" s="107" t="s">
        <v>138</v>
      </c>
      <c r="B38" s="56"/>
      <c r="C38" s="578">
        <v>70.103999999999985</v>
      </c>
      <c r="D38" s="659"/>
      <c r="E38" s="29"/>
      <c r="G38" s="418">
        <f>C38</f>
        <v>70.103999999999985</v>
      </c>
    </row>
    <row r="39" spans="1:7" ht="18" customHeight="1" thickBot="1">
      <c r="A39" s="105" t="s">
        <v>139</v>
      </c>
      <c r="B39" s="410">
        <f>SUM(B31:B38)</f>
        <v>0</v>
      </c>
      <c r="C39" s="572">
        <f>SUM(C31:C38)</f>
        <v>159.01932169437418</v>
      </c>
      <c r="D39" s="659"/>
      <c r="E39" s="29"/>
      <c r="G39" s="424">
        <f>SUM(G31:G38)</f>
        <v>159.01932169437418</v>
      </c>
    </row>
    <row r="40" spans="1:7" ht="18" customHeight="1" thickBot="1">
      <c r="A40" s="107" t="s">
        <v>140</v>
      </c>
      <c r="B40" s="83"/>
      <c r="C40" s="260"/>
      <c r="D40" s="659"/>
      <c r="E40" s="29"/>
      <c r="G40" s="269"/>
    </row>
    <row r="41" spans="1:7" ht="18" customHeight="1" thickBot="1">
      <c r="A41" s="425" t="s">
        <v>141</v>
      </c>
      <c r="B41" s="550">
        <f>B28+B39+B40</f>
        <v>0</v>
      </c>
      <c r="C41" s="422">
        <f>C28+C39+C40</f>
        <v>470.71962018347489</v>
      </c>
      <c r="D41" s="659"/>
      <c r="E41" s="29"/>
      <c r="G41" s="424">
        <f>G28+G39+G40</f>
        <v>470.71962018347489</v>
      </c>
    </row>
    <row r="42" spans="1:7" ht="13.5" customHeight="1" thickBot="1">
      <c r="A42" s="31"/>
      <c r="B42" s="91"/>
      <c r="C42" s="13"/>
      <c r="D42" s="659"/>
      <c r="E42" s="29"/>
      <c r="G42" s="269"/>
    </row>
    <row r="43" spans="1:7" ht="18" customHeight="1">
      <c r="A43" s="426" t="s">
        <v>142</v>
      </c>
      <c r="B43" s="92"/>
      <c r="C43" s="38"/>
      <c r="D43" s="659"/>
      <c r="E43" s="29"/>
      <c r="G43" s="270"/>
    </row>
    <row r="44" spans="1:7" ht="18" customHeight="1">
      <c r="A44" s="427" t="s">
        <v>143</v>
      </c>
      <c r="B44" s="431">
        <f>B9-B28</f>
        <v>0</v>
      </c>
      <c r="C44" s="429">
        <f>C9-C28</f>
        <v>172.07970151089927</v>
      </c>
      <c r="D44" s="659"/>
      <c r="E44" s="29"/>
      <c r="G44" s="431">
        <f>G9-G28</f>
        <v>64.949701510899274</v>
      </c>
    </row>
    <row r="45" spans="1:7" ht="18" customHeight="1" thickBot="1">
      <c r="A45" s="432" t="s">
        <v>144</v>
      </c>
      <c r="B45" s="436">
        <f>B9-B41</f>
        <v>0</v>
      </c>
      <c r="C45" s="434">
        <f>C9-C41</f>
        <v>13.060379816525085</v>
      </c>
      <c r="D45" s="659"/>
      <c r="E45" s="29"/>
      <c r="G45" s="436">
        <f>G9-G41</f>
        <v>-94.06962018347491</v>
      </c>
    </row>
    <row r="46" spans="1:7" ht="13.5" customHeight="1" thickBot="1">
      <c r="A46" s="25"/>
      <c r="B46" s="91"/>
      <c r="C46" s="13"/>
      <c r="D46" s="659"/>
      <c r="E46" s="29"/>
      <c r="G46" s="269"/>
    </row>
    <row r="47" spans="1:7" ht="18" customHeight="1">
      <c r="A47" s="478" t="s">
        <v>186</v>
      </c>
      <c r="B47" s="93"/>
      <c r="C47" s="334"/>
      <c r="D47" s="659"/>
      <c r="E47" s="29"/>
      <c r="G47" s="270"/>
    </row>
    <row r="48" spans="1:7" ht="18" customHeight="1">
      <c r="A48" s="106" t="s">
        <v>146</v>
      </c>
      <c r="B48" s="586" t="e">
        <f>ROUND((B28)/B8,2)</f>
        <v>#DIV/0!</v>
      </c>
      <c r="C48" s="579">
        <f>ROUND((C28)/C8,2)</f>
        <v>1198.8499999999999</v>
      </c>
      <c r="D48" s="659"/>
      <c r="E48" s="29"/>
      <c r="G48" s="521">
        <f>ROUND((G28)/G8,2)</f>
        <v>1198.8499999999999</v>
      </c>
    </row>
    <row r="49" spans="1:7" ht="18" customHeight="1" thickBot="1">
      <c r="A49" s="524" t="s">
        <v>147</v>
      </c>
      <c r="B49" s="587" t="e">
        <f>ROUND(B41/B8,2)</f>
        <v>#DIV/0!</v>
      </c>
      <c r="C49" s="583">
        <f>ROUND(C41/C8,2)</f>
        <v>1810.46</v>
      </c>
      <c r="D49" s="659"/>
      <c r="E49" s="29"/>
      <c r="G49" s="525">
        <f>ROUND(G41/G8,2)</f>
        <v>1810.46</v>
      </c>
    </row>
    <row r="50" spans="1:7" ht="13.5" customHeight="1" thickBot="1">
      <c r="A50" s="51"/>
      <c r="B50" s="94"/>
      <c r="C50" s="335"/>
      <c r="D50" s="659"/>
      <c r="E50" s="29"/>
      <c r="G50" s="269"/>
    </row>
    <row r="51" spans="1:7" ht="18" customHeight="1">
      <c r="A51" s="478" t="s">
        <v>187</v>
      </c>
      <c r="B51" s="93"/>
      <c r="C51" s="334"/>
      <c r="D51" s="659"/>
      <c r="E51" s="29"/>
      <c r="G51" s="270"/>
    </row>
    <row r="52" spans="1:7" ht="18" customHeight="1">
      <c r="A52" s="106" t="s">
        <v>146</v>
      </c>
      <c r="B52" s="430" t="e">
        <f>ROUND((B28)/B7,2)</f>
        <v>#DIV/0!</v>
      </c>
      <c r="C52" s="429">
        <f>ROUND((C28)/C7,2)</f>
        <v>0.17</v>
      </c>
      <c r="D52" s="659"/>
      <c r="E52" s="29"/>
      <c r="G52" s="431">
        <f>ROUND((G28)/G7,2)</f>
        <v>0.22</v>
      </c>
    </row>
    <row r="53" spans="1:7" ht="18" customHeight="1" thickBot="1">
      <c r="A53" s="524" t="s">
        <v>147</v>
      </c>
      <c r="B53" s="435" t="e">
        <f>ROUND(B41/B7,2)</f>
        <v>#DIV/0!</v>
      </c>
      <c r="C53" s="434">
        <f>ROUND(C41/C7,2)</f>
        <v>0.25</v>
      </c>
      <c r="D53" s="659"/>
      <c r="E53" s="29"/>
      <c r="G53" s="436">
        <f>ROUND(G41/G7,2)</f>
        <v>0.32</v>
      </c>
    </row>
    <row r="54" spans="1:7" ht="16.5" customHeight="1" thickBot="1">
      <c r="A54" s="113"/>
      <c r="B54" s="13"/>
      <c r="C54" s="13"/>
      <c r="D54" s="659"/>
    </row>
    <row r="55" spans="1:7" ht="18" customHeight="1">
      <c r="A55" s="426" t="s">
        <v>149</v>
      </c>
      <c r="B55" s="44"/>
      <c r="C55" s="268"/>
      <c r="D55" s="659"/>
    </row>
    <row r="56" spans="1:7" ht="18" customHeight="1">
      <c r="A56" s="528" t="s">
        <v>188</v>
      </c>
      <c r="B56" s="45"/>
      <c r="C56" s="579">
        <f>G7</f>
        <v>1448.6412003060409</v>
      </c>
      <c r="D56" s="659"/>
    </row>
    <row r="57" spans="1:7" ht="18" customHeight="1">
      <c r="A57" s="528" t="s">
        <v>151</v>
      </c>
      <c r="B57" s="45"/>
      <c r="C57" s="439">
        <f>G44</f>
        <v>64.949701510899274</v>
      </c>
      <c r="D57" s="659"/>
    </row>
    <row r="58" spans="1:7" ht="18" customHeight="1" thickBot="1">
      <c r="A58" s="530" t="s">
        <v>152</v>
      </c>
      <c r="B58" s="46"/>
      <c r="C58" s="440">
        <f>G45</f>
        <v>-94.06962018347491</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1">
    <mergeCell ref="D3:D58"/>
  </mergeCell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63"/>
  <sheetViews>
    <sheetView showGridLines="0" topLeftCell="A8"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28515625" customWidth="1"/>
    <col min="9" max="11" width="13.42578125" customWidth="1"/>
  </cols>
  <sheetData>
    <row r="1" spans="1:11" ht="18" customHeight="1">
      <c r="A1" s="377" t="s">
        <v>211</v>
      </c>
      <c r="B1" s="16"/>
      <c r="C1" s="16"/>
      <c r="D1" s="16"/>
      <c r="E1" s="16"/>
      <c r="F1" s="17"/>
    </row>
    <row r="2" spans="1:11" ht="18" customHeight="1" thickBot="1">
      <c r="A2" s="18"/>
      <c r="B2" s="18"/>
      <c r="C2" s="378" t="s">
        <v>96</v>
      </c>
      <c r="D2" s="18"/>
      <c r="E2" s="18"/>
      <c r="F2" s="378" t="s">
        <v>97</v>
      </c>
    </row>
    <row r="3" spans="1:11" ht="18" customHeight="1" thickBot="1">
      <c r="A3" s="122" t="s">
        <v>98</v>
      </c>
      <c r="B3" s="182"/>
      <c r="C3" s="183"/>
      <c r="D3" s="184" t="s">
        <v>212</v>
      </c>
      <c r="E3" s="185"/>
      <c r="F3" s="648" t="s">
        <v>213</v>
      </c>
    </row>
    <row r="4" spans="1:11" ht="18" customHeight="1" thickBot="1">
      <c r="A4" s="19"/>
      <c r="B4" s="180" t="s">
        <v>101</v>
      </c>
      <c r="C4" s="20"/>
      <c r="D4" s="139" t="s">
        <v>102</v>
      </c>
      <c r="E4" s="21"/>
      <c r="F4" s="659"/>
      <c r="I4" s="649" t="s">
        <v>103</v>
      </c>
      <c r="J4" s="660"/>
      <c r="K4" s="661"/>
    </row>
    <row r="5" spans="1:11" ht="18" customHeight="1" thickBot="1">
      <c r="A5" s="23" t="s">
        <v>104</v>
      </c>
      <c r="B5" s="168"/>
      <c r="C5" s="40" t="s">
        <v>105</v>
      </c>
      <c r="D5" s="176" t="s">
        <v>106</v>
      </c>
      <c r="E5" s="41" t="s">
        <v>214</v>
      </c>
      <c r="F5" s="659"/>
      <c r="I5" s="171" t="s">
        <v>105</v>
      </c>
      <c r="J5" s="167" t="s">
        <v>106</v>
      </c>
      <c r="K5" s="172" t="s">
        <v>107</v>
      </c>
    </row>
    <row r="6" spans="1:11" ht="18" customHeight="1">
      <c r="A6" s="106" t="s">
        <v>108</v>
      </c>
      <c r="B6" s="50"/>
      <c r="C6" s="50"/>
      <c r="D6" s="70"/>
      <c r="E6" s="61"/>
      <c r="F6" s="659"/>
      <c r="I6" s="24"/>
      <c r="J6" s="24"/>
      <c r="K6" s="24"/>
    </row>
    <row r="7" spans="1:11" ht="18" customHeight="1">
      <c r="A7" s="107" t="s">
        <v>215</v>
      </c>
      <c r="B7" s="48"/>
      <c r="C7" s="588">
        <v>1318.4</v>
      </c>
      <c r="D7" s="589">
        <v>1657.4</v>
      </c>
      <c r="E7" s="590">
        <v>1786.6</v>
      </c>
      <c r="F7" s="659"/>
      <c r="G7" s="29"/>
      <c r="I7" s="452">
        <v>854.9</v>
      </c>
      <c r="J7" s="452">
        <v>1277</v>
      </c>
      <c r="K7" s="452">
        <v>1205.5</v>
      </c>
    </row>
    <row r="8" spans="1:11" ht="18" customHeight="1" thickBot="1">
      <c r="A8" s="107" t="s">
        <v>216</v>
      </c>
      <c r="B8" s="49"/>
      <c r="C8" s="591">
        <v>0.28000000000000003</v>
      </c>
      <c r="D8" s="592">
        <v>0.28000000000000003</v>
      </c>
      <c r="E8" s="593">
        <v>0.28000000000000003</v>
      </c>
      <c r="F8" s="659"/>
      <c r="G8" s="29"/>
      <c r="I8" s="385">
        <f>C8</f>
        <v>0.28000000000000003</v>
      </c>
      <c r="J8" s="385">
        <f>D8</f>
        <v>0.28000000000000003</v>
      </c>
      <c r="K8" s="385">
        <f>E8</f>
        <v>0.28000000000000003</v>
      </c>
    </row>
    <row r="9" spans="1:11" ht="18" customHeight="1" thickBot="1">
      <c r="A9" s="105" t="s">
        <v>111</v>
      </c>
      <c r="B9" s="386">
        <f>ROUND((B8*B7),2)</f>
        <v>0</v>
      </c>
      <c r="C9" s="387">
        <f>ROUND((C8*C7),2)</f>
        <v>369.15</v>
      </c>
      <c r="D9" s="388">
        <f>ROUND((D8*D7),2)</f>
        <v>464.07</v>
      </c>
      <c r="E9" s="389">
        <f>ROUND((E8*E7),2)</f>
        <v>500.25</v>
      </c>
      <c r="F9" s="659"/>
      <c r="G9" s="29"/>
      <c r="I9" s="390">
        <f>ROUND((I8*I7),2)</f>
        <v>239.37</v>
      </c>
      <c r="J9" s="390">
        <f>ROUND((J8*J7),2)</f>
        <v>357.56</v>
      </c>
      <c r="K9" s="390">
        <f>ROUND((K8*K7),2)</f>
        <v>337.54</v>
      </c>
    </row>
    <row r="10" spans="1:11">
      <c r="A10" s="47"/>
      <c r="B10" s="50"/>
      <c r="C10" s="234"/>
      <c r="D10" s="240"/>
      <c r="E10" s="204"/>
      <c r="F10" s="659"/>
      <c r="G10" s="29"/>
      <c r="I10" s="269"/>
      <c r="J10" s="269"/>
      <c r="K10" s="269"/>
    </row>
    <row r="11" spans="1:11" ht="18" customHeight="1">
      <c r="A11" s="106" t="s">
        <v>112</v>
      </c>
      <c r="B11" s="50"/>
      <c r="C11" s="194"/>
      <c r="D11" s="195"/>
      <c r="E11" s="196"/>
      <c r="F11" s="659"/>
      <c r="G11" s="29"/>
      <c r="I11" s="269"/>
      <c r="J11" s="269"/>
      <c r="K11" s="269"/>
    </row>
    <row r="12" spans="1:11" ht="18" customHeight="1">
      <c r="A12" s="106" t="s">
        <v>113</v>
      </c>
      <c r="B12" s="50"/>
      <c r="C12" s="194"/>
      <c r="D12" s="195"/>
      <c r="E12" s="197"/>
      <c r="F12" s="659"/>
      <c r="G12" s="29"/>
      <c r="I12" s="269"/>
      <c r="J12" s="269"/>
      <c r="K12" s="269"/>
    </row>
    <row r="13" spans="1:11" ht="18" customHeight="1">
      <c r="A13" s="107" t="s">
        <v>114</v>
      </c>
      <c r="B13" s="52"/>
      <c r="C13" s="391">
        <v>36.4</v>
      </c>
      <c r="D13" s="392">
        <v>36.4</v>
      </c>
      <c r="E13" s="393">
        <v>36.4</v>
      </c>
      <c r="F13" s="659"/>
      <c r="G13" s="29"/>
      <c r="I13" s="385">
        <f>C13</f>
        <v>36.4</v>
      </c>
      <c r="J13" s="385">
        <f>D13</f>
        <v>36.4</v>
      </c>
      <c r="K13" s="385">
        <f>E13</f>
        <v>36.4</v>
      </c>
    </row>
    <row r="14" spans="1:11" ht="18" customHeight="1">
      <c r="A14" s="107" t="s">
        <v>115</v>
      </c>
      <c r="B14" s="52"/>
      <c r="C14" s="391">
        <v>5.4116151536319181</v>
      </c>
      <c r="D14" s="392">
        <v>5.4116151536319181</v>
      </c>
      <c r="E14" s="393">
        <v>5.4116151536319181</v>
      </c>
      <c r="F14" s="659"/>
      <c r="G14" s="29"/>
      <c r="I14" s="385">
        <f>C14</f>
        <v>5.4116151536319181</v>
      </c>
      <c r="J14" s="385">
        <f>D14</f>
        <v>5.4116151536319181</v>
      </c>
      <c r="K14" s="385">
        <f>E14</f>
        <v>5.4116151536319181</v>
      </c>
    </row>
    <row r="15" spans="1:11" ht="18" customHeight="1">
      <c r="A15" s="107" t="s">
        <v>116</v>
      </c>
      <c r="B15" s="52"/>
      <c r="C15" s="394">
        <v>2.6197427601988479</v>
      </c>
      <c r="D15" s="395">
        <v>3.1109445277361321</v>
      </c>
      <c r="E15" s="396">
        <v>3.4384123727609879</v>
      </c>
      <c r="F15" s="659"/>
      <c r="G15" s="29"/>
      <c r="I15" s="385">
        <f>C15</f>
        <v>2.6197427601988479</v>
      </c>
      <c r="J15" s="385">
        <f>D15</f>
        <v>3.1109445277361321</v>
      </c>
      <c r="K15" s="385">
        <f>E15</f>
        <v>3.4384123727609879</v>
      </c>
    </row>
    <row r="16" spans="1:11" ht="18" customHeight="1">
      <c r="A16" s="107" t="s">
        <v>117</v>
      </c>
      <c r="B16" s="52"/>
      <c r="C16" s="394">
        <v>14.41681740101609</v>
      </c>
      <c r="D16" s="395">
        <v>17.300180881219308</v>
      </c>
      <c r="E16" s="396">
        <v>19.22242320135479</v>
      </c>
      <c r="F16" s="659"/>
      <c r="G16" s="29"/>
      <c r="I16" s="385">
        <f>C16</f>
        <v>14.41681740101609</v>
      </c>
      <c r="J16" s="385">
        <f>D16</f>
        <v>17.300180881219308</v>
      </c>
      <c r="K16" s="385">
        <f>E16</f>
        <v>19.22242320135479</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66.614769603524223</v>
      </c>
      <c r="D18" s="392">
        <v>66.614769603524223</v>
      </c>
      <c r="E18" s="393">
        <v>95.257038325991189</v>
      </c>
      <c r="F18" s="659"/>
      <c r="G18" s="29"/>
      <c r="I18" s="385">
        <f>C18</f>
        <v>66.614769603524223</v>
      </c>
      <c r="J18" s="385">
        <f>D18</f>
        <v>66.614769603524223</v>
      </c>
      <c r="K18" s="385">
        <f>E18</f>
        <v>95.257038325991189</v>
      </c>
    </row>
    <row r="19" spans="1:11" ht="18" customHeight="1">
      <c r="A19" s="107" t="s">
        <v>120</v>
      </c>
      <c r="B19" s="52"/>
      <c r="C19" s="391">
        <v>14.74480151228734</v>
      </c>
      <c r="D19" s="392">
        <v>14.74480151228734</v>
      </c>
      <c r="E19" s="393">
        <v>14.74480151228734</v>
      </c>
      <c r="F19" s="659"/>
      <c r="G19" s="29"/>
      <c r="I19" s="385">
        <f>C19</f>
        <v>14.74480151228734</v>
      </c>
      <c r="J19" s="385">
        <f>D19</f>
        <v>14.74480151228734</v>
      </c>
      <c r="K19" s="385">
        <f>E19</f>
        <v>14.74480151228734</v>
      </c>
    </row>
    <row r="20" spans="1:11" ht="18" customHeight="1">
      <c r="A20" s="107" t="s">
        <v>121</v>
      </c>
      <c r="B20" s="52"/>
      <c r="C20" s="391">
        <v>22.41</v>
      </c>
      <c r="D20" s="392">
        <v>22.41</v>
      </c>
      <c r="E20" s="393">
        <v>22.41</v>
      </c>
      <c r="F20" s="659"/>
      <c r="G20" s="29"/>
      <c r="I20" s="385">
        <f>C20</f>
        <v>22.41</v>
      </c>
      <c r="J20" s="385">
        <f>D20</f>
        <v>22.41</v>
      </c>
      <c r="K20" s="385">
        <f>E20</f>
        <v>22.41</v>
      </c>
    </row>
    <row r="21" spans="1:11" ht="18" customHeight="1">
      <c r="A21" s="107" t="s">
        <v>122</v>
      </c>
      <c r="B21" s="53"/>
      <c r="C21" s="400">
        <v>17.95142027333333</v>
      </c>
      <c r="D21" s="401">
        <v>22.439275341666669</v>
      </c>
      <c r="E21" s="402">
        <v>28.04909417708333</v>
      </c>
      <c r="F21" s="659"/>
      <c r="G21" s="29"/>
      <c r="I21" s="385">
        <f>C21</f>
        <v>17.95142027333333</v>
      </c>
      <c r="J21" s="385">
        <f>D21</f>
        <v>22.439275341666669</v>
      </c>
      <c r="K21" s="385">
        <f>E21</f>
        <v>28.04909417708333</v>
      </c>
    </row>
    <row r="22" spans="1:11" ht="18" customHeight="1">
      <c r="A22" s="107" t="s">
        <v>123</v>
      </c>
      <c r="B22" s="52"/>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52"/>
      <c r="C23" s="391">
        <v>23</v>
      </c>
      <c r="D23" s="392">
        <v>22.25</v>
      </c>
      <c r="E23" s="393">
        <v>24</v>
      </c>
      <c r="F23" s="659"/>
      <c r="G23" s="29"/>
      <c r="I23" s="385">
        <f>C23</f>
        <v>23</v>
      </c>
      <c r="J23" s="385">
        <f>D23</f>
        <v>22.25</v>
      </c>
      <c r="K23" s="385">
        <f>E23</f>
        <v>24</v>
      </c>
    </row>
    <row r="24" spans="1:11" ht="18" customHeight="1">
      <c r="A24" s="107" t="s">
        <v>125</v>
      </c>
      <c r="B24" s="54"/>
      <c r="C24" s="391">
        <v>15.106548599971029</v>
      </c>
      <c r="D24" s="392">
        <v>16.451602218366251</v>
      </c>
      <c r="E24" s="393">
        <v>15.25787194207061</v>
      </c>
      <c r="F24" s="659"/>
      <c r="G24" s="29"/>
      <c r="I24" s="385">
        <f>C24</f>
        <v>15.106548599971029</v>
      </c>
      <c r="J24" s="385">
        <f>D24</f>
        <v>16.451602218366251</v>
      </c>
      <c r="K24" s="385">
        <f>E24</f>
        <v>15.25787194207061</v>
      </c>
    </row>
    <row r="25" spans="1:11" ht="18" customHeight="1">
      <c r="A25" s="107" t="s">
        <v>126</v>
      </c>
      <c r="B25" s="54"/>
      <c r="C25" s="391">
        <v>14</v>
      </c>
      <c r="D25" s="392">
        <v>14</v>
      </c>
      <c r="E25" s="393">
        <v>14</v>
      </c>
      <c r="F25" s="659"/>
      <c r="G25" s="29"/>
      <c r="I25" s="385">
        <f>C25</f>
        <v>14</v>
      </c>
      <c r="J25" s="385">
        <f>D25</f>
        <v>14</v>
      </c>
      <c r="K25" s="385">
        <f>E25</f>
        <v>14</v>
      </c>
    </row>
    <row r="26" spans="1:11" ht="18" customHeight="1">
      <c r="A26" s="107" t="s">
        <v>127</v>
      </c>
      <c r="B26" s="53"/>
      <c r="C26" s="391">
        <v>4.3959741704137434</v>
      </c>
      <c r="D26" s="392">
        <v>5.7688493845177211</v>
      </c>
      <c r="E26" s="393">
        <v>6.6563646744435241</v>
      </c>
      <c r="F26" s="659"/>
      <c r="G26" s="29"/>
      <c r="I26" s="385">
        <f>C26</f>
        <v>4.3959741704137434</v>
      </c>
      <c r="J26" s="385">
        <f>D26</f>
        <v>5.7688493845177211</v>
      </c>
      <c r="K26" s="385">
        <f>E26</f>
        <v>6.6563646744435241</v>
      </c>
    </row>
    <row r="27" spans="1:11" ht="18" customHeight="1" thickBot="1">
      <c r="A27" s="107" t="s">
        <v>128</v>
      </c>
      <c r="B27" s="52"/>
      <c r="C27" s="569">
        <v>9.4149778294828099</v>
      </c>
      <c r="D27" s="570">
        <v>9.8431194991820465</v>
      </c>
      <c r="E27" s="571">
        <v>11.34506250250003</v>
      </c>
      <c r="F27" s="659"/>
      <c r="G27" s="29"/>
      <c r="I27" s="385">
        <f>C27</f>
        <v>9.4149778294828099</v>
      </c>
      <c r="J27" s="385">
        <f>D27</f>
        <v>9.8431194991820465</v>
      </c>
      <c r="K27" s="385">
        <f>E27</f>
        <v>11.34506250250003</v>
      </c>
    </row>
    <row r="28" spans="1:11" ht="18" customHeight="1" thickBot="1">
      <c r="A28" s="105" t="s">
        <v>129</v>
      </c>
      <c r="B28" s="410">
        <f>SUM(B13:B27)</f>
        <v>0</v>
      </c>
      <c r="C28" s="572">
        <f>SUM(C13:C27)</f>
        <v>258.04995572075427</v>
      </c>
      <c r="D28" s="568">
        <f>SUM(D13:D27)</f>
        <v>269.78465556913045</v>
      </c>
      <c r="E28" s="573">
        <f>SUM(E13:E27)</f>
        <v>310.9505863361278</v>
      </c>
      <c r="F28" s="659"/>
      <c r="G28" s="29"/>
      <c r="I28" s="424">
        <f>SUM(I13:I27)</f>
        <v>258.04995572075427</v>
      </c>
      <c r="J28" s="424">
        <f>SUM(J13:J27)</f>
        <v>269.78465556913045</v>
      </c>
      <c r="K28" s="424">
        <f>SUM(K13:K27)</f>
        <v>310.9505863361278</v>
      </c>
    </row>
    <row r="29" spans="1:11">
      <c r="A29" s="47"/>
      <c r="B29" s="50"/>
      <c r="C29" s="205"/>
      <c r="D29" s="195"/>
      <c r="E29" s="196"/>
      <c r="F29" s="659"/>
      <c r="G29" s="29"/>
      <c r="I29" s="269"/>
      <c r="J29" s="269"/>
      <c r="K29" s="269"/>
    </row>
    <row r="30" spans="1:11" ht="18" customHeight="1">
      <c r="A30" s="106" t="s">
        <v>130</v>
      </c>
      <c r="B30" s="50"/>
      <c r="C30" s="205"/>
      <c r="D30" s="195"/>
      <c r="E30" s="196"/>
      <c r="F30" s="659"/>
      <c r="G30" s="29"/>
      <c r="I30" s="269"/>
      <c r="J30" s="269"/>
      <c r="K30" s="269"/>
    </row>
    <row r="31" spans="1:11" ht="18" customHeight="1">
      <c r="A31" s="107" t="s">
        <v>131</v>
      </c>
      <c r="B31" s="55"/>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56"/>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57"/>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58"/>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55"/>
      <c r="C35" s="415">
        <v>1.45</v>
      </c>
      <c r="D35" s="416">
        <v>1.9</v>
      </c>
      <c r="E35" s="417">
        <v>2.6</v>
      </c>
      <c r="F35" s="659"/>
      <c r="G35" s="29"/>
      <c r="I35" s="418">
        <f>C35</f>
        <v>1.45</v>
      </c>
      <c r="J35" s="418">
        <f>D35</f>
        <v>1.9</v>
      </c>
      <c r="K35" s="418">
        <f>E35</f>
        <v>2.6</v>
      </c>
    </row>
    <row r="36" spans="1:11" ht="18" customHeight="1">
      <c r="A36" s="107" t="s">
        <v>136</v>
      </c>
      <c r="B36" s="58"/>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55"/>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56"/>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05" t="s">
        <v>139</v>
      </c>
      <c r="B39" s="410">
        <f>SUM(B31:B38)</f>
        <v>0</v>
      </c>
      <c r="C39" s="410">
        <f>SUM(C31:C38)</f>
        <v>158.91629836104084</v>
      </c>
      <c r="D39" s="422">
        <f>SUM(D31:D38)</f>
        <v>183.41422259898371</v>
      </c>
      <c r="E39" s="423">
        <f>SUM(E31:E38)</f>
        <v>195.48966447080704</v>
      </c>
      <c r="F39" s="659"/>
      <c r="G39" s="29"/>
      <c r="I39" s="424">
        <f>SUM(I31:I38)</f>
        <v>158.91629836104084</v>
      </c>
      <c r="J39" s="424">
        <f>SUM(J31:J38)</f>
        <v>183.41422259898371</v>
      </c>
      <c r="K39" s="424">
        <f>SUM(K31:K38)</f>
        <v>195.48966447080704</v>
      </c>
    </row>
    <row r="40" spans="1:11" ht="18" customHeight="1" thickBot="1">
      <c r="A40" s="124" t="s">
        <v>140</v>
      </c>
      <c r="B40" s="30"/>
      <c r="C40" s="327"/>
      <c r="D40" s="328"/>
      <c r="E40" s="329"/>
      <c r="F40" s="659"/>
      <c r="G40" s="29"/>
      <c r="I40" s="269"/>
      <c r="J40" s="269"/>
      <c r="K40" s="269"/>
    </row>
    <row r="41" spans="1:11" ht="18" customHeight="1" thickBot="1">
      <c r="A41" s="451" t="s">
        <v>141</v>
      </c>
      <c r="B41" s="448">
        <f>B28+B39+B40</f>
        <v>0</v>
      </c>
      <c r="C41" s="448">
        <f>C28+C39+C40</f>
        <v>416.96625408179511</v>
      </c>
      <c r="D41" s="449">
        <f>D28+D39+D40</f>
        <v>453.19887816811416</v>
      </c>
      <c r="E41" s="450">
        <f>E28+E39+E40</f>
        <v>506.44025080693484</v>
      </c>
      <c r="F41" s="659"/>
      <c r="G41" s="29"/>
      <c r="I41" s="424">
        <f>I28+I39+I40</f>
        <v>416.96625408179511</v>
      </c>
      <c r="J41" s="424">
        <f>J28+J39+J40</f>
        <v>453.19887816811416</v>
      </c>
      <c r="K41" s="424">
        <f>K28+K39+K40</f>
        <v>506.44025080693484</v>
      </c>
    </row>
    <row r="42" spans="1:11" ht="13.5" customHeight="1" thickBot="1">
      <c r="A42" s="31"/>
      <c r="B42" s="14"/>
      <c r="C42" s="14"/>
      <c r="D42" s="13"/>
      <c r="E42" s="330"/>
      <c r="F42" s="659"/>
      <c r="G42" s="29"/>
      <c r="I42" s="269"/>
      <c r="J42" s="269"/>
      <c r="K42" s="269"/>
    </row>
    <row r="43" spans="1:11" ht="18" customHeight="1">
      <c r="A43" s="426" t="s">
        <v>142</v>
      </c>
      <c r="B43" s="32"/>
      <c r="C43" s="331"/>
      <c r="D43" s="263"/>
      <c r="E43" s="332"/>
      <c r="F43" s="659"/>
      <c r="G43" s="29"/>
      <c r="I43" s="270"/>
      <c r="J43" s="336"/>
      <c r="K43" s="270"/>
    </row>
    <row r="44" spans="1:11" ht="18" customHeight="1">
      <c r="A44" s="427" t="s">
        <v>143</v>
      </c>
      <c r="B44" s="428">
        <f>B9-B28</f>
        <v>0</v>
      </c>
      <c r="C44" s="428">
        <f>C9-C28</f>
        <v>111.10004427924571</v>
      </c>
      <c r="D44" s="429">
        <f>D9-D28</f>
        <v>194.28534443086954</v>
      </c>
      <c r="E44" s="430">
        <f>E9-E28</f>
        <v>189.2994136638722</v>
      </c>
      <c r="F44" s="659"/>
      <c r="G44" s="29"/>
      <c r="I44" s="431">
        <f>I9-I28</f>
        <v>-18.679955720754265</v>
      </c>
      <c r="J44" s="429">
        <f>J9-J28</f>
        <v>87.775344430869552</v>
      </c>
      <c r="K44" s="431">
        <f>K9-K28</f>
        <v>26.589413663872222</v>
      </c>
    </row>
    <row r="45" spans="1:11" ht="18" customHeight="1" thickBot="1">
      <c r="A45" s="432" t="s">
        <v>144</v>
      </c>
      <c r="B45" s="433">
        <f>B9-B41</f>
        <v>0</v>
      </c>
      <c r="C45" s="433">
        <f>C9-C41</f>
        <v>-47.816254081795137</v>
      </c>
      <c r="D45" s="434">
        <f>D9-D41</f>
        <v>10.87112183188583</v>
      </c>
      <c r="E45" s="435">
        <f>E9-E41</f>
        <v>-6.1902508069348414</v>
      </c>
      <c r="F45" s="659"/>
      <c r="G45" s="29"/>
      <c r="I45" s="436">
        <f>I9-I41</f>
        <v>-177.59625408179511</v>
      </c>
      <c r="J45" s="434">
        <f>J9-J41</f>
        <v>-95.638878168114161</v>
      </c>
      <c r="K45" s="436">
        <f>K9-K41</f>
        <v>-168.90025080693482</v>
      </c>
    </row>
    <row r="46" spans="1:11" ht="13.5" customHeight="1" thickBot="1">
      <c r="A46" s="25"/>
      <c r="B46" s="14"/>
      <c r="C46" s="265"/>
      <c r="D46" s="266"/>
      <c r="E46" s="267"/>
      <c r="F46" s="659"/>
      <c r="G46" s="29"/>
      <c r="I46" s="269"/>
      <c r="J46" s="269"/>
      <c r="K46" s="269"/>
    </row>
    <row r="47" spans="1:11" ht="18" customHeight="1">
      <c r="A47" s="437" t="s">
        <v>217</v>
      </c>
      <c r="B47" s="33"/>
      <c r="C47" s="262"/>
      <c r="D47" s="263"/>
      <c r="E47" s="264"/>
      <c r="F47" s="659"/>
      <c r="G47" s="29"/>
      <c r="I47" s="333"/>
      <c r="J47" s="270"/>
      <c r="K47" s="272"/>
    </row>
    <row r="48" spans="1:11" ht="18" customHeight="1">
      <c r="A48" s="123" t="s">
        <v>146</v>
      </c>
      <c r="B48" s="428" t="e">
        <f>ROUND((B28)/B8,2)</f>
        <v>#DIV/0!</v>
      </c>
      <c r="C48" s="428">
        <f>ROUND((C28)/C8,2)</f>
        <v>921.61</v>
      </c>
      <c r="D48" s="429">
        <f>ROUND((D28)/D8,2)</f>
        <v>963.52</v>
      </c>
      <c r="E48" s="430">
        <f>ROUND((E28)/E8,2)</f>
        <v>1110.54</v>
      </c>
      <c r="F48" s="659"/>
      <c r="G48" s="29"/>
      <c r="I48" s="428">
        <f>ROUND((I28)/I8,2)</f>
        <v>921.61</v>
      </c>
      <c r="J48" s="431">
        <f>ROUND((J28)/J8,2)</f>
        <v>963.52</v>
      </c>
      <c r="K48" s="430">
        <f>ROUND((K28)/K8,2)</f>
        <v>1110.54</v>
      </c>
    </row>
    <row r="49" spans="1:11" ht="18" customHeight="1" thickBot="1">
      <c r="A49" s="438" t="s">
        <v>147</v>
      </c>
      <c r="B49" s="433" t="e">
        <f>ROUND(B41/B8,2)</f>
        <v>#DIV/0!</v>
      </c>
      <c r="C49" s="433">
        <f>ROUND(C41/C8,2)</f>
        <v>1489.17</v>
      </c>
      <c r="D49" s="434">
        <f>ROUND(D41/D8,2)</f>
        <v>1618.57</v>
      </c>
      <c r="E49" s="435">
        <f>ROUND(E41/E8,2)</f>
        <v>1808.72</v>
      </c>
      <c r="F49" s="659"/>
      <c r="G49" s="29"/>
      <c r="I49" s="433">
        <f>ROUND(I41/I8,2)</f>
        <v>1489.17</v>
      </c>
      <c r="J49" s="436">
        <f>ROUND(J41/J8,2)</f>
        <v>1618.57</v>
      </c>
      <c r="K49" s="435">
        <f>ROUND(K41/K8,2)</f>
        <v>1808.72</v>
      </c>
    </row>
    <row r="50" spans="1:11" ht="13.5" customHeight="1" thickBot="1">
      <c r="A50" s="25"/>
      <c r="B50" s="34"/>
      <c r="C50" s="265"/>
      <c r="D50" s="266"/>
      <c r="E50" s="267"/>
      <c r="F50" s="659"/>
      <c r="G50" s="29"/>
      <c r="I50" s="269"/>
      <c r="J50" s="269"/>
      <c r="K50" s="269"/>
    </row>
    <row r="51" spans="1:11" ht="18" customHeight="1">
      <c r="A51" s="437" t="s">
        <v>218</v>
      </c>
      <c r="B51" s="33"/>
      <c r="C51" s="262"/>
      <c r="D51" s="263"/>
      <c r="E51" s="264"/>
      <c r="F51" s="659"/>
      <c r="G51" s="29"/>
      <c r="I51" s="333"/>
      <c r="J51" s="270"/>
      <c r="K51" s="272"/>
    </row>
    <row r="52" spans="1:11" ht="18" customHeight="1">
      <c r="A52" s="123" t="s">
        <v>146</v>
      </c>
      <c r="B52" s="428" t="e">
        <f>ROUND((B28)/B7,2)</f>
        <v>#DIV/0!</v>
      </c>
      <c r="C52" s="428">
        <f>ROUND((C28)/C7,2)</f>
        <v>0.2</v>
      </c>
      <c r="D52" s="429">
        <f>ROUND((D28)/D7,2)</f>
        <v>0.16</v>
      </c>
      <c r="E52" s="430">
        <f>ROUND((E28)/E7,2)</f>
        <v>0.17</v>
      </c>
      <c r="F52" s="659"/>
      <c r="G52" s="29"/>
      <c r="I52" s="428">
        <f>ROUND((I28)/I7,2)</f>
        <v>0.3</v>
      </c>
      <c r="J52" s="431">
        <f>ROUND((J28)/J7,2)</f>
        <v>0.21</v>
      </c>
      <c r="K52" s="430">
        <f>ROUND((K28)/K7,2)</f>
        <v>0.26</v>
      </c>
    </row>
    <row r="53" spans="1:11" ht="18" customHeight="1" thickBot="1">
      <c r="A53" s="438" t="s">
        <v>147</v>
      </c>
      <c r="B53" s="433" t="e">
        <f>ROUND(B41/B7,2)</f>
        <v>#DIV/0!</v>
      </c>
      <c r="C53" s="433">
        <f>ROUND(C41/C7,2)</f>
        <v>0.32</v>
      </c>
      <c r="D53" s="434">
        <f>ROUND(D41/D7,2)</f>
        <v>0.27</v>
      </c>
      <c r="E53" s="435">
        <f>ROUND(E41/E7,2)</f>
        <v>0.28000000000000003</v>
      </c>
      <c r="F53" s="659"/>
      <c r="G53" s="29"/>
      <c r="I53" s="433">
        <f>ROUND(I41/I7,2)</f>
        <v>0.49</v>
      </c>
      <c r="J53" s="436">
        <f>ROUND(J41/J7,2)</f>
        <v>0.35</v>
      </c>
      <c r="K53" s="435">
        <f>ROUND(K41/K7,2)</f>
        <v>0.42</v>
      </c>
    </row>
    <row r="54" spans="1:11" ht="16.5" customHeight="1" thickBot="1">
      <c r="A54" s="35"/>
      <c r="B54" s="13"/>
      <c r="C54" s="13"/>
      <c r="D54" s="13"/>
      <c r="E54" s="13"/>
      <c r="F54" s="659"/>
    </row>
    <row r="55" spans="1:11" ht="18" customHeight="1">
      <c r="A55" s="426" t="s">
        <v>149</v>
      </c>
      <c r="B55" s="44"/>
      <c r="C55" s="268"/>
      <c r="D55" s="268"/>
      <c r="E55" s="268"/>
      <c r="F55" s="659"/>
    </row>
    <row r="56" spans="1:11" ht="18" customHeight="1">
      <c r="A56" s="427" t="s">
        <v>219</v>
      </c>
      <c r="B56" s="45"/>
      <c r="C56" s="439">
        <f>I7</f>
        <v>854.9</v>
      </c>
      <c r="D56" s="439">
        <f>J7</f>
        <v>1277</v>
      </c>
      <c r="E56" s="439">
        <f>K7</f>
        <v>1205.5</v>
      </c>
      <c r="F56" s="659"/>
    </row>
    <row r="57" spans="1:11" ht="18" customHeight="1">
      <c r="A57" s="427" t="s">
        <v>151</v>
      </c>
      <c r="B57" s="45"/>
      <c r="C57" s="439">
        <f>I44</f>
        <v>-18.679955720754265</v>
      </c>
      <c r="D57" s="439">
        <f>J44</f>
        <v>87.775344430869552</v>
      </c>
      <c r="E57" s="439">
        <f>K44</f>
        <v>26.589413663872222</v>
      </c>
      <c r="F57" s="659"/>
    </row>
    <row r="58" spans="1:11" ht="18" customHeight="1" thickBot="1">
      <c r="A58" s="432" t="s">
        <v>152</v>
      </c>
      <c r="B58" s="46"/>
      <c r="C58" s="440">
        <f>I45</f>
        <v>-177.59625408179511</v>
      </c>
      <c r="D58" s="440">
        <f>J45</f>
        <v>-95.638878168114161</v>
      </c>
      <c r="E58" s="440">
        <f>K45</f>
        <v>-168.90025080693482</v>
      </c>
      <c r="F58" s="662"/>
    </row>
    <row r="59" spans="1:11" ht="18" customHeight="1">
      <c r="A59" s="441" t="s">
        <v>153</v>
      </c>
      <c r="B59" s="17"/>
      <c r="C59" s="17"/>
      <c r="D59" s="17"/>
      <c r="E59" s="17"/>
    </row>
    <row r="60" spans="1:11" ht="18" customHeight="1">
      <c r="A60" s="376" t="s">
        <v>220</v>
      </c>
      <c r="B60" s="17"/>
      <c r="C60" s="17"/>
      <c r="D60" s="17"/>
      <c r="E60" s="17"/>
    </row>
    <row r="61" spans="1:11">
      <c r="A61" s="17"/>
      <c r="B61" s="17"/>
      <c r="C61" s="17"/>
      <c r="D61" s="17"/>
      <c r="E61" s="17"/>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63"/>
  <sheetViews>
    <sheetView showGridLines="0" topLeftCell="A22"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ht="18" customHeight="1">
      <c r="A1" s="377" t="s">
        <v>221</v>
      </c>
      <c r="B1" s="16"/>
      <c r="C1" s="16"/>
      <c r="D1" s="16"/>
      <c r="E1" s="16"/>
      <c r="F1" s="17"/>
    </row>
    <row r="2" spans="1:11" ht="18" customHeight="1" thickBot="1">
      <c r="A2" s="18"/>
      <c r="B2" s="18"/>
      <c r="C2" s="378" t="s">
        <v>96</v>
      </c>
      <c r="D2" s="18"/>
      <c r="E2" s="18"/>
      <c r="F2" s="378" t="s">
        <v>97</v>
      </c>
    </row>
    <row r="3" spans="1:11" ht="18" customHeight="1" thickBot="1">
      <c r="A3" s="122" t="s">
        <v>98</v>
      </c>
      <c r="B3" s="182"/>
      <c r="C3" s="190"/>
      <c r="D3" s="184" t="s">
        <v>222</v>
      </c>
      <c r="E3" s="185"/>
      <c r="F3" s="648" t="s">
        <v>223</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214</v>
      </c>
      <c r="F5" s="659"/>
      <c r="I5" s="171" t="s">
        <v>105</v>
      </c>
      <c r="J5" s="167" t="s">
        <v>106</v>
      </c>
      <c r="K5" s="172" t="s">
        <v>107</v>
      </c>
    </row>
    <row r="6" spans="1:11" ht="18" customHeight="1">
      <c r="A6" s="106" t="s">
        <v>108</v>
      </c>
      <c r="B6" s="78"/>
      <c r="C6" s="238"/>
      <c r="D6" s="238"/>
      <c r="E6" s="239"/>
      <c r="F6" s="659"/>
      <c r="I6" s="227"/>
      <c r="J6" s="227"/>
      <c r="K6" s="227"/>
    </row>
    <row r="7" spans="1:11" ht="18" customHeight="1">
      <c r="A7" s="107" t="s">
        <v>215</v>
      </c>
      <c r="B7" s="79"/>
      <c r="C7" s="589">
        <v>1482.4</v>
      </c>
      <c r="D7" s="589">
        <v>1801.3</v>
      </c>
      <c r="E7" s="590">
        <v>2247</v>
      </c>
      <c r="F7" s="659"/>
      <c r="G7" s="29"/>
      <c r="I7" s="452">
        <v>1032</v>
      </c>
      <c r="J7" s="452">
        <v>1336.5</v>
      </c>
      <c r="K7" s="452">
        <v>1742.4</v>
      </c>
    </row>
    <row r="8" spans="1:11" ht="18" customHeight="1" thickBot="1">
      <c r="A8" s="107" t="s">
        <v>216</v>
      </c>
      <c r="B8" s="132"/>
      <c r="C8" s="592">
        <v>0.22</v>
      </c>
      <c r="D8" s="592">
        <v>0.22</v>
      </c>
      <c r="E8" s="593">
        <v>0.22</v>
      </c>
      <c r="F8" s="659"/>
      <c r="G8" s="29"/>
      <c r="I8" s="385">
        <f>C8</f>
        <v>0.22</v>
      </c>
      <c r="J8" s="385">
        <f>D8</f>
        <v>0.22</v>
      </c>
      <c r="K8" s="385">
        <f>E8</f>
        <v>0.22</v>
      </c>
    </row>
    <row r="9" spans="1:11" ht="18" customHeight="1" thickBot="1">
      <c r="A9" s="105" t="s">
        <v>111</v>
      </c>
      <c r="B9" s="386">
        <f>ROUND((B8*B7),2)</f>
        <v>0</v>
      </c>
      <c r="C9" s="387">
        <f>ROUND((C8*C7),2)</f>
        <v>326.13</v>
      </c>
      <c r="D9" s="388">
        <f>ROUND((D8*D7),2)</f>
        <v>396.29</v>
      </c>
      <c r="E9" s="389">
        <f>ROUND((E8*E7),2)</f>
        <v>494.34</v>
      </c>
      <c r="F9" s="659"/>
      <c r="G9" s="29"/>
      <c r="I9" s="390">
        <f>ROUND((I8*I7),2)</f>
        <v>227.04</v>
      </c>
      <c r="J9" s="390">
        <f>ROUND((J8*J7),2)</f>
        <v>294.02999999999997</v>
      </c>
      <c r="K9" s="390">
        <f>ROUND((K8*K7),2)</f>
        <v>383.33</v>
      </c>
    </row>
    <row r="10" spans="1:11">
      <c r="A10" s="47"/>
      <c r="B10" s="50"/>
      <c r="C10" s="234"/>
      <c r="D10" s="240"/>
      <c r="E10" s="204"/>
      <c r="F10" s="659"/>
      <c r="G10" s="29"/>
      <c r="I10" s="269"/>
      <c r="J10" s="269"/>
      <c r="K10" s="269"/>
    </row>
    <row r="11" spans="1:11" ht="18" customHeight="1">
      <c r="A11" s="106" t="s">
        <v>112</v>
      </c>
      <c r="B11" s="50"/>
      <c r="C11" s="194"/>
      <c r="D11" s="195"/>
      <c r="E11" s="196"/>
      <c r="F11" s="659"/>
      <c r="G11" s="29"/>
      <c r="I11" s="227"/>
      <c r="J11" s="227"/>
      <c r="K11" s="227"/>
    </row>
    <row r="12" spans="1:11" ht="18" customHeight="1">
      <c r="A12" s="106" t="s">
        <v>113</v>
      </c>
      <c r="B12" s="50"/>
      <c r="C12" s="194"/>
      <c r="D12" s="195"/>
      <c r="E12" s="197"/>
      <c r="F12" s="659"/>
      <c r="G12" s="29"/>
      <c r="I12" s="227"/>
      <c r="J12" s="227"/>
      <c r="K12" s="227"/>
    </row>
    <row r="13" spans="1:11" ht="18" customHeight="1">
      <c r="A13" s="107" t="s">
        <v>114</v>
      </c>
      <c r="B13" s="52"/>
      <c r="C13" s="391">
        <v>21.6</v>
      </c>
      <c r="D13" s="392">
        <v>21.6</v>
      </c>
      <c r="E13" s="393">
        <v>21.6</v>
      </c>
      <c r="F13" s="659"/>
      <c r="G13" s="29"/>
      <c r="I13" s="385">
        <f>C13</f>
        <v>21.6</v>
      </c>
      <c r="J13" s="385">
        <f>D13</f>
        <v>21.6</v>
      </c>
      <c r="K13" s="385">
        <f>E13</f>
        <v>21.6</v>
      </c>
    </row>
    <row r="14" spans="1:11" ht="18" customHeight="1">
      <c r="A14" s="107" t="s">
        <v>115</v>
      </c>
      <c r="B14" s="52"/>
      <c r="C14" s="391">
        <v>3.5680979034935731</v>
      </c>
      <c r="D14" s="392">
        <v>3.5680979034935731</v>
      </c>
      <c r="E14" s="393">
        <v>3.5680979034935731</v>
      </c>
      <c r="F14" s="659"/>
      <c r="G14" s="29"/>
      <c r="I14" s="385">
        <f>C14</f>
        <v>3.5680979034935731</v>
      </c>
      <c r="J14" s="385">
        <f>D14</f>
        <v>3.5680979034935731</v>
      </c>
      <c r="K14" s="385">
        <f>E14</f>
        <v>3.5680979034935731</v>
      </c>
    </row>
    <row r="15" spans="1:11" ht="18" customHeight="1">
      <c r="A15" s="107" t="s">
        <v>116</v>
      </c>
      <c r="B15" s="52"/>
      <c r="C15" s="394">
        <v>2.7834766827112758</v>
      </c>
      <c r="D15" s="395">
        <v>3.4384123727609879</v>
      </c>
      <c r="E15" s="396">
        <v>4.3389489465793414</v>
      </c>
      <c r="F15" s="659"/>
      <c r="G15" s="29"/>
      <c r="I15" s="385">
        <f>C15</f>
        <v>2.7834766827112758</v>
      </c>
      <c r="J15" s="385">
        <f>D15</f>
        <v>3.4384123727609879</v>
      </c>
      <c r="K15" s="385">
        <f>E15</f>
        <v>4.3389489465793414</v>
      </c>
    </row>
    <row r="16" spans="1:11" ht="18" customHeight="1">
      <c r="A16" s="107" t="s">
        <v>117</v>
      </c>
      <c r="B16" s="52"/>
      <c r="C16" s="394">
        <v>15.37793856108383</v>
      </c>
      <c r="D16" s="395">
        <v>19.22242320135479</v>
      </c>
      <c r="E16" s="396">
        <v>24.02802900169349</v>
      </c>
      <c r="F16" s="659"/>
      <c r="G16" s="29"/>
      <c r="I16" s="385">
        <f>C16</f>
        <v>15.37793856108383</v>
      </c>
      <c r="J16" s="385">
        <f>D16</f>
        <v>19.22242320135479</v>
      </c>
      <c r="K16" s="385">
        <f>E16</f>
        <v>24.02802900169349</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66.614769603524223</v>
      </c>
      <c r="D18" s="392">
        <v>66.614769603524223</v>
      </c>
      <c r="E18" s="393">
        <v>95.257038325991189</v>
      </c>
      <c r="F18" s="659"/>
      <c r="G18" s="29"/>
      <c r="I18" s="385">
        <f>C18</f>
        <v>66.614769603524223</v>
      </c>
      <c r="J18" s="385">
        <f>D18</f>
        <v>66.614769603524223</v>
      </c>
      <c r="K18" s="385">
        <f>E18</f>
        <v>95.257038325991189</v>
      </c>
    </row>
    <row r="19" spans="1:11" ht="18" customHeight="1">
      <c r="A19" s="107" t="s">
        <v>120</v>
      </c>
      <c r="B19" s="52"/>
      <c r="C19" s="391">
        <v>14.74480151228734</v>
      </c>
      <c r="D19" s="392">
        <v>14.74480151228734</v>
      </c>
      <c r="E19" s="393">
        <v>14.74480151228734</v>
      </c>
      <c r="F19" s="659"/>
      <c r="G19" s="29"/>
      <c r="I19" s="385">
        <f>C19</f>
        <v>14.74480151228734</v>
      </c>
      <c r="J19" s="385">
        <f>D19</f>
        <v>14.74480151228734</v>
      </c>
      <c r="K19" s="385">
        <f>E19</f>
        <v>14.74480151228734</v>
      </c>
    </row>
    <row r="20" spans="1:11" ht="18" customHeight="1">
      <c r="A20" s="107" t="s">
        <v>121</v>
      </c>
      <c r="B20" s="52"/>
      <c r="C20" s="391">
        <v>22.41</v>
      </c>
      <c r="D20" s="392">
        <v>22.41</v>
      </c>
      <c r="E20" s="393">
        <v>22.41</v>
      </c>
      <c r="F20" s="659"/>
      <c r="G20" s="29"/>
      <c r="I20" s="385">
        <f>C20</f>
        <v>22.41</v>
      </c>
      <c r="J20" s="385">
        <f>D20</f>
        <v>22.41</v>
      </c>
      <c r="K20" s="385">
        <f>E20</f>
        <v>22.41</v>
      </c>
    </row>
    <row r="21" spans="1:11" ht="18" customHeight="1">
      <c r="A21" s="107" t="s">
        <v>122</v>
      </c>
      <c r="B21" s="53"/>
      <c r="C21" s="400">
        <v>17.95142027333333</v>
      </c>
      <c r="D21" s="401">
        <v>22.439275341666669</v>
      </c>
      <c r="E21" s="402">
        <v>28.04909417708333</v>
      </c>
      <c r="F21" s="659"/>
      <c r="G21" s="29"/>
      <c r="I21" s="385">
        <f>C21</f>
        <v>17.95142027333333</v>
      </c>
      <c r="J21" s="385">
        <f>D21</f>
        <v>22.439275341666669</v>
      </c>
      <c r="K21" s="385">
        <f>E21</f>
        <v>28.04909417708333</v>
      </c>
    </row>
    <row r="22" spans="1:11" ht="18" customHeight="1">
      <c r="A22" s="107" t="s">
        <v>123</v>
      </c>
      <c r="B22" s="52"/>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52"/>
      <c r="C23" s="391">
        <v>23</v>
      </c>
      <c r="D23" s="392">
        <v>22.25</v>
      </c>
      <c r="E23" s="393">
        <v>24</v>
      </c>
      <c r="F23" s="659"/>
      <c r="G23" s="29"/>
      <c r="I23" s="385">
        <f>C23</f>
        <v>23</v>
      </c>
      <c r="J23" s="385">
        <f>D23</f>
        <v>22.25</v>
      </c>
      <c r="K23" s="385">
        <f>E23</f>
        <v>24</v>
      </c>
    </row>
    <row r="24" spans="1:11" ht="18" customHeight="1">
      <c r="A24" s="107" t="s">
        <v>125</v>
      </c>
      <c r="B24" s="54"/>
      <c r="C24" s="391">
        <v>13.00569208351245</v>
      </c>
      <c r="D24" s="392">
        <v>12.22220018567935</v>
      </c>
      <c r="E24" s="393">
        <v>11.46469104813675</v>
      </c>
      <c r="F24" s="659"/>
      <c r="G24" s="29"/>
      <c r="I24" s="385">
        <f>C24</f>
        <v>13.00569208351245</v>
      </c>
      <c r="J24" s="385">
        <f>D24</f>
        <v>12.22220018567935</v>
      </c>
      <c r="K24" s="385">
        <f>E24</f>
        <v>11.46469104813675</v>
      </c>
    </row>
    <row r="25" spans="1:11" ht="18" customHeight="1">
      <c r="A25" s="107" t="s">
        <v>126</v>
      </c>
      <c r="B25" s="54"/>
      <c r="C25" s="391">
        <v>14</v>
      </c>
      <c r="D25" s="392">
        <v>14</v>
      </c>
      <c r="E25" s="393">
        <v>14</v>
      </c>
      <c r="F25" s="659"/>
      <c r="G25" s="29"/>
      <c r="I25" s="385">
        <f>C25</f>
        <v>14</v>
      </c>
      <c r="J25" s="385">
        <f>D25</f>
        <v>14</v>
      </c>
      <c r="K25" s="385">
        <f>E25</f>
        <v>14</v>
      </c>
    </row>
    <row r="26" spans="1:11" ht="18" customHeight="1">
      <c r="A26" s="107" t="s">
        <v>127</v>
      </c>
      <c r="B26" s="53"/>
      <c r="C26" s="391">
        <v>4.3959741704137434</v>
      </c>
      <c r="D26" s="392">
        <v>5.7688493845177211</v>
      </c>
      <c r="E26" s="393">
        <v>6.6563646744435241</v>
      </c>
      <c r="F26" s="659"/>
      <c r="G26" s="29"/>
      <c r="I26" s="385">
        <f>C26</f>
        <v>4.3959741704137434</v>
      </c>
      <c r="J26" s="385">
        <f>D26</f>
        <v>5.7688493845177211</v>
      </c>
      <c r="K26" s="385">
        <f>E26</f>
        <v>6.6563646744435241</v>
      </c>
    </row>
    <row r="27" spans="1:11" ht="18" customHeight="1" thickBot="1">
      <c r="A27" s="107" t="s">
        <v>128</v>
      </c>
      <c r="B27" s="52"/>
      <c r="C27" s="569">
        <v>8.7477853886480439</v>
      </c>
      <c r="D27" s="570">
        <v>9.1379206472598007</v>
      </c>
      <c r="E27" s="571">
        <v>10.787265457345921</v>
      </c>
      <c r="F27" s="659"/>
      <c r="G27" s="29"/>
      <c r="I27" s="385">
        <f>C27</f>
        <v>8.7477853886480439</v>
      </c>
      <c r="J27" s="385">
        <f>D27</f>
        <v>9.1379206472598007</v>
      </c>
      <c r="K27" s="385">
        <f>E27</f>
        <v>10.787265457345921</v>
      </c>
    </row>
    <row r="28" spans="1:11" ht="18" customHeight="1" thickBot="1">
      <c r="A28" s="105" t="s">
        <v>129</v>
      </c>
      <c r="B28" s="410">
        <f>SUM(B13:B27)</f>
        <v>0</v>
      </c>
      <c r="C28" s="572">
        <f>SUM(C13:C27)</f>
        <v>239.76324459590273</v>
      </c>
      <c r="D28" s="568">
        <f>SUM(D13:D27)</f>
        <v>250.45624759954333</v>
      </c>
      <c r="E28" s="573">
        <f>SUM(E13:E27)</f>
        <v>295.66223352105857</v>
      </c>
      <c r="F28" s="659"/>
      <c r="G28" s="29"/>
      <c r="I28" s="424">
        <f>SUM(I13:I27)</f>
        <v>239.76324459590273</v>
      </c>
      <c r="J28" s="424">
        <f>SUM(J13:J27)</f>
        <v>250.45624759954333</v>
      </c>
      <c r="K28" s="424">
        <f>SUM(K13:K27)</f>
        <v>295.66223352105857</v>
      </c>
    </row>
    <row r="29" spans="1:11">
      <c r="A29" s="47"/>
      <c r="B29" s="50"/>
      <c r="C29" s="205"/>
      <c r="D29" s="195"/>
      <c r="E29" s="196"/>
      <c r="F29" s="659"/>
      <c r="G29" s="29"/>
      <c r="I29" s="269"/>
      <c r="J29" s="269"/>
      <c r="K29" s="269"/>
    </row>
    <row r="30" spans="1:11" ht="18" customHeight="1">
      <c r="A30" s="106" t="s">
        <v>130</v>
      </c>
      <c r="B30" s="50"/>
      <c r="C30" s="205"/>
      <c r="D30" s="195"/>
      <c r="E30" s="196"/>
      <c r="F30" s="659"/>
      <c r="G30" s="29"/>
      <c r="I30" s="269"/>
      <c r="J30" s="269"/>
      <c r="K30" s="269"/>
    </row>
    <row r="31" spans="1:11" ht="18" customHeight="1">
      <c r="A31" s="107" t="s">
        <v>131</v>
      </c>
      <c r="B31" s="55"/>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56"/>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57"/>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58"/>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55"/>
      <c r="C35" s="415">
        <v>1.45</v>
      </c>
      <c r="D35" s="416">
        <v>1.9</v>
      </c>
      <c r="E35" s="417">
        <v>2.6</v>
      </c>
      <c r="F35" s="659"/>
      <c r="G35" s="29"/>
      <c r="I35" s="418">
        <f>C35</f>
        <v>1.45</v>
      </c>
      <c r="J35" s="418">
        <f>D35</f>
        <v>1.9</v>
      </c>
      <c r="K35" s="418">
        <f>E35</f>
        <v>2.6</v>
      </c>
    </row>
    <row r="36" spans="1:11" ht="18" customHeight="1">
      <c r="A36" s="107" t="s">
        <v>136</v>
      </c>
      <c r="B36" s="58"/>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55"/>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56"/>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05" t="s">
        <v>139</v>
      </c>
      <c r="B39" s="410">
        <f>SUM(B31:B38)</f>
        <v>0</v>
      </c>
      <c r="C39" s="410">
        <f>SUM(C31:C38)</f>
        <v>158.91629836104084</v>
      </c>
      <c r="D39" s="422">
        <f>SUM(D31:D38)</f>
        <v>183.41422259898371</v>
      </c>
      <c r="E39" s="423">
        <f>SUM(E31:E38)</f>
        <v>195.48966447080704</v>
      </c>
      <c r="F39" s="659"/>
      <c r="G39" s="29"/>
      <c r="I39" s="424">
        <f>SUM(I31:I38)</f>
        <v>158.91629836104084</v>
      </c>
      <c r="J39" s="424">
        <f>SUM(J31:J38)</f>
        <v>183.41422259898371</v>
      </c>
      <c r="K39" s="424">
        <f>SUM(K31:K38)</f>
        <v>195.48966447080704</v>
      </c>
    </row>
    <row r="40" spans="1:11" ht="18" customHeight="1" thickBot="1">
      <c r="A40" s="107" t="s">
        <v>140</v>
      </c>
      <c r="B40" s="53"/>
      <c r="C40" s="337"/>
      <c r="D40" s="338"/>
      <c r="E40" s="261"/>
      <c r="F40" s="659"/>
      <c r="G40" s="29"/>
      <c r="I40" s="269"/>
      <c r="J40" s="269"/>
      <c r="K40" s="269"/>
    </row>
    <row r="41" spans="1:11" ht="18" customHeight="1" thickBot="1">
      <c r="A41" s="425" t="s">
        <v>141</v>
      </c>
      <c r="B41" s="410">
        <f>B28+B39+B40</f>
        <v>0</v>
      </c>
      <c r="C41" s="410">
        <f>C28+C39+C40</f>
        <v>398.67954295694358</v>
      </c>
      <c r="D41" s="422">
        <f>D28+D39+D40</f>
        <v>433.87047019852707</v>
      </c>
      <c r="E41" s="423">
        <f>E28+E39+E40</f>
        <v>491.15189799186561</v>
      </c>
      <c r="F41" s="659"/>
      <c r="G41" s="29"/>
      <c r="I41" s="424">
        <f>I28+I39+I40</f>
        <v>398.67954295694358</v>
      </c>
      <c r="J41" s="424">
        <f>J28+J39+J40</f>
        <v>433.87047019852707</v>
      </c>
      <c r="K41" s="424">
        <f>K28+K39+K40</f>
        <v>491.15189799186561</v>
      </c>
    </row>
    <row r="42" spans="1:11" ht="13.5" customHeight="1" thickBot="1">
      <c r="A42" s="65"/>
      <c r="B42" s="66"/>
      <c r="C42" s="66"/>
      <c r="D42" s="67"/>
      <c r="E42" s="271"/>
      <c r="F42" s="659"/>
      <c r="G42" s="29"/>
      <c r="I42" s="269"/>
      <c r="J42" s="269"/>
      <c r="K42" s="269"/>
    </row>
    <row r="43" spans="1:11" ht="18" customHeight="1">
      <c r="A43" s="507" t="s">
        <v>142</v>
      </c>
      <c r="B43" s="62"/>
      <c r="C43" s="339"/>
      <c r="D43" s="340"/>
      <c r="E43" s="341"/>
      <c r="F43" s="659"/>
      <c r="G43" s="29"/>
      <c r="I43" s="333"/>
      <c r="J43" s="270"/>
      <c r="K43" s="272"/>
    </row>
    <row r="44" spans="1:11" ht="18" customHeight="1">
      <c r="A44" s="427" t="s">
        <v>143</v>
      </c>
      <c r="B44" s="387">
        <f>B9-B28</f>
        <v>0</v>
      </c>
      <c r="C44" s="387">
        <f>C9-C28</f>
        <v>86.366755404097262</v>
      </c>
      <c r="D44" s="594">
        <f>D9-D28</f>
        <v>145.83375240045669</v>
      </c>
      <c r="E44" s="595">
        <f>E9-E28</f>
        <v>198.67776647894141</v>
      </c>
      <c r="F44" s="659"/>
      <c r="G44" s="29"/>
      <c r="I44" s="387">
        <f>I9-I28</f>
        <v>-12.723244595902742</v>
      </c>
      <c r="J44" s="566">
        <f>J9-J28</f>
        <v>43.573752400456641</v>
      </c>
      <c r="K44" s="595">
        <f>K9-K28</f>
        <v>87.667766478941417</v>
      </c>
    </row>
    <row r="45" spans="1:11" ht="18" customHeight="1" thickBot="1">
      <c r="A45" s="432" t="s">
        <v>144</v>
      </c>
      <c r="B45" s="433">
        <f>B9-B41</f>
        <v>0</v>
      </c>
      <c r="C45" s="433">
        <f>C9-C41</f>
        <v>-72.549542956943583</v>
      </c>
      <c r="D45" s="434">
        <f>D9-D41</f>
        <v>-37.580470198527053</v>
      </c>
      <c r="E45" s="435">
        <f>E9-E41</f>
        <v>3.188102008134365</v>
      </c>
      <c r="F45" s="659"/>
      <c r="G45" s="29"/>
      <c r="I45" s="433">
        <f>I9-I41</f>
        <v>-171.63954295694359</v>
      </c>
      <c r="J45" s="436">
        <f>J9-J41</f>
        <v>-139.8404701985271</v>
      </c>
      <c r="K45" s="435">
        <f>K9-K41</f>
        <v>-107.82189799186563</v>
      </c>
    </row>
    <row r="46" spans="1:11" ht="13.5" customHeight="1" thickBot="1">
      <c r="A46" s="25"/>
      <c r="B46" s="14"/>
      <c r="C46" s="265"/>
      <c r="D46" s="266"/>
      <c r="E46" s="267"/>
      <c r="F46" s="659"/>
      <c r="G46" s="29"/>
      <c r="I46" s="269"/>
      <c r="J46" s="269"/>
      <c r="K46" s="269"/>
    </row>
    <row r="47" spans="1:11" ht="18" customHeight="1">
      <c r="A47" s="437" t="s">
        <v>217</v>
      </c>
      <c r="B47" s="33"/>
      <c r="C47" s="262"/>
      <c r="D47" s="263"/>
      <c r="E47" s="264"/>
      <c r="F47" s="659"/>
      <c r="G47" s="29"/>
      <c r="I47" s="333"/>
      <c r="J47" s="270"/>
      <c r="K47" s="272"/>
    </row>
    <row r="48" spans="1:11" ht="18" customHeight="1">
      <c r="A48" s="123" t="s">
        <v>146</v>
      </c>
      <c r="B48" s="428" t="e">
        <f>ROUND((B28)/B8,2)</f>
        <v>#DIV/0!</v>
      </c>
      <c r="C48" s="596">
        <f>ROUND((C28)/C8,2)</f>
        <v>1089.83</v>
      </c>
      <c r="D48" s="597">
        <f>ROUND((D28)/D8,2)</f>
        <v>1138.44</v>
      </c>
      <c r="E48" s="598">
        <f>ROUND((E28)/E8,2)</f>
        <v>1343.92</v>
      </c>
      <c r="F48" s="659"/>
      <c r="G48" s="29"/>
      <c r="I48" s="596">
        <f>ROUND((I28)/I8,2)</f>
        <v>1089.83</v>
      </c>
      <c r="J48" s="599">
        <f>ROUND((J28)/J8,2)</f>
        <v>1138.44</v>
      </c>
      <c r="K48" s="598">
        <f>ROUND((K28)/K8,2)</f>
        <v>1343.92</v>
      </c>
    </row>
    <row r="49" spans="1:11" ht="18" customHeight="1" thickBot="1">
      <c r="A49" s="438" t="s">
        <v>147</v>
      </c>
      <c r="B49" s="433" t="e">
        <f>ROUND(B41/B8,2)</f>
        <v>#DIV/0!</v>
      </c>
      <c r="C49" s="600">
        <f>ROUND(C41/C8,2)</f>
        <v>1812.18</v>
      </c>
      <c r="D49" s="601">
        <f>ROUND(D41/D8,2)</f>
        <v>1972.14</v>
      </c>
      <c r="E49" s="602">
        <f>ROUND(E41/E8,2)</f>
        <v>2232.5100000000002</v>
      </c>
      <c r="F49" s="659"/>
      <c r="G49" s="29"/>
      <c r="I49" s="600">
        <f>ROUND(I41/I8,2)</f>
        <v>1812.18</v>
      </c>
      <c r="J49" s="603">
        <f>ROUND(J41/J8,2)</f>
        <v>1972.14</v>
      </c>
      <c r="K49" s="602">
        <f>ROUND(K41/K8,2)</f>
        <v>2232.5100000000002</v>
      </c>
    </row>
    <row r="50" spans="1:11" ht="13.5" customHeight="1" thickBot="1">
      <c r="A50" s="25"/>
      <c r="B50" s="34"/>
      <c r="C50" s="265"/>
      <c r="D50" s="266"/>
      <c r="E50" s="267"/>
      <c r="F50" s="659"/>
      <c r="G50" s="29"/>
      <c r="I50" s="269"/>
      <c r="J50" s="269"/>
      <c r="K50" s="269"/>
    </row>
    <row r="51" spans="1:11" ht="18" customHeight="1">
      <c r="A51" s="437" t="s">
        <v>218</v>
      </c>
      <c r="B51" s="33"/>
      <c r="C51" s="262"/>
      <c r="D51" s="263"/>
      <c r="E51" s="264"/>
      <c r="F51" s="659"/>
      <c r="G51" s="29"/>
      <c r="I51" s="333"/>
      <c r="J51" s="270"/>
      <c r="K51" s="272"/>
    </row>
    <row r="52" spans="1:11" ht="18" customHeight="1">
      <c r="A52" s="123" t="s">
        <v>146</v>
      </c>
      <c r="B52" s="428" t="e">
        <f>ROUND((B28)/B7,2)</f>
        <v>#DIV/0!</v>
      </c>
      <c r="C52" s="428">
        <f>ROUND((C28)/C7,2)</f>
        <v>0.16</v>
      </c>
      <c r="D52" s="429">
        <f>ROUND((D28)/D7,2)</f>
        <v>0.14000000000000001</v>
      </c>
      <c r="E52" s="430">
        <f>ROUND((E28)/E7,2)</f>
        <v>0.13</v>
      </c>
      <c r="F52" s="659"/>
      <c r="G52" s="29"/>
      <c r="I52" s="428">
        <f>ROUND((I28)/I7,2)</f>
        <v>0.23</v>
      </c>
      <c r="J52" s="431">
        <f>ROUND((J28)/J7,2)</f>
        <v>0.19</v>
      </c>
      <c r="K52" s="430">
        <f>ROUND((K28)/K7,2)</f>
        <v>0.17</v>
      </c>
    </row>
    <row r="53" spans="1:11" ht="18" customHeight="1" thickBot="1">
      <c r="A53" s="438" t="s">
        <v>147</v>
      </c>
      <c r="B53" s="433" t="e">
        <f>ROUND(B41/B7,2)</f>
        <v>#DIV/0!</v>
      </c>
      <c r="C53" s="433">
        <f>ROUND(C41/C7,2)</f>
        <v>0.27</v>
      </c>
      <c r="D53" s="434">
        <f>ROUND(D41/D7,2)</f>
        <v>0.24</v>
      </c>
      <c r="E53" s="435">
        <f>ROUND(E41/E7,2)</f>
        <v>0.22</v>
      </c>
      <c r="F53" s="659"/>
      <c r="G53" s="29"/>
      <c r="I53" s="433">
        <f>ROUND(I41/I7,2)</f>
        <v>0.39</v>
      </c>
      <c r="J53" s="436">
        <f>ROUND(J41/J7,2)</f>
        <v>0.32</v>
      </c>
      <c r="K53" s="435">
        <f>ROUND(K41/K7,2)</f>
        <v>0.28000000000000003</v>
      </c>
    </row>
    <row r="54" spans="1:11" ht="16.5" customHeight="1" thickBot="1">
      <c r="A54" s="35"/>
      <c r="B54" s="13"/>
      <c r="C54" s="13"/>
      <c r="D54" s="13"/>
      <c r="E54" s="13"/>
      <c r="F54" s="659"/>
    </row>
    <row r="55" spans="1:11" ht="18" customHeight="1">
      <c r="A55" s="426" t="s">
        <v>149</v>
      </c>
      <c r="B55" s="44"/>
      <c r="C55" s="268"/>
      <c r="D55" s="268"/>
      <c r="E55" s="268"/>
      <c r="F55" s="659"/>
    </row>
    <row r="56" spans="1:11" ht="18" customHeight="1">
      <c r="A56" s="427" t="s">
        <v>219</v>
      </c>
      <c r="B56" s="45"/>
      <c r="C56" s="597">
        <f>I7</f>
        <v>1032</v>
      </c>
      <c r="D56" s="597">
        <f>J7</f>
        <v>1336.5</v>
      </c>
      <c r="E56" s="597">
        <f>K7</f>
        <v>1742.4</v>
      </c>
      <c r="F56" s="659"/>
    </row>
    <row r="57" spans="1:11" ht="18" customHeight="1">
      <c r="A57" s="427" t="s">
        <v>151</v>
      </c>
      <c r="B57" s="45"/>
      <c r="C57" s="439">
        <f>I44</f>
        <v>-12.723244595902742</v>
      </c>
      <c r="D57" s="439">
        <f>J44</f>
        <v>43.573752400456641</v>
      </c>
      <c r="E57" s="439">
        <f>K44</f>
        <v>87.667766478941417</v>
      </c>
      <c r="F57" s="659"/>
    </row>
    <row r="58" spans="1:11" ht="18" customHeight="1" thickBot="1">
      <c r="A58" s="432" t="s">
        <v>152</v>
      </c>
      <c r="B58" s="46"/>
      <c r="C58" s="440">
        <f>I45</f>
        <v>-171.63954295694359</v>
      </c>
      <c r="D58" s="440">
        <f>J45</f>
        <v>-139.8404701985271</v>
      </c>
      <c r="E58" s="440">
        <f>K45</f>
        <v>-107.82189799186563</v>
      </c>
      <c r="F58" s="662"/>
    </row>
    <row r="59" spans="1:11" ht="18" customHeight="1">
      <c r="A59" s="441" t="s">
        <v>153</v>
      </c>
      <c r="B59" s="17"/>
      <c r="C59" s="17"/>
      <c r="D59" s="17"/>
      <c r="E59" s="17"/>
    </row>
    <row r="60" spans="1:11" ht="18" customHeight="1">
      <c r="A60" s="376" t="s">
        <v>220</v>
      </c>
      <c r="B60" s="17"/>
      <c r="C60" s="17"/>
      <c r="D60" s="17"/>
      <c r="E60" s="17"/>
    </row>
    <row r="61" spans="1:11">
      <c r="A61" s="17"/>
      <c r="B61" s="17"/>
      <c r="C61" s="17"/>
      <c r="D61" s="17"/>
      <c r="E61" s="17"/>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63"/>
  <sheetViews>
    <sheetView showGridLines="0" topLeftCell="A26"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28515625" customWidth="1"/>
    <col min="9" max="11" width="13.42578125" customWidth="1"/>
  </cols>
  <sheetData>
    <row r="1" spans="1:11" ht="18" customHeight="1">
      <c r="A1" s="377" t="s">
        <v>224</v>
      </c>
      <c r="B1" s="16"/>
      <c r="C1" s="16"/>
      <c r="D1" s="16"/>
      <c r="E1" s="16"/>
      <c r="F1" s="17"/>
    </row>
    <row r="2" spans="1:11" ht="18" customHeight="1" thickBot="1">
      <c r="A2" s="18"/>
      <c r="B2" s="18"/>
      <c r="C2" s="378" t="s">
        <v>96</v>
      </c>
      <c r="D2" s="18"/>
      <c r="E2" s="18"/>
      <c r="F2" s="378" t="s">
        <v>97</v>
      </c>
    </row>
    <row r="3" spans="1:11" ht="18" customHeight="1" thickBot="1">
      <c r="A3" s="122" t="s">
        <v>98</v>
      </c>
      <c r="B3" s="182"/>
      <c r="C3" s="190"/>
      <c r="D3" s="184" t="s">
        <v>225</v>
      </c>
      <c r="E3" s="185"/>
      <c r="F3" s="648" t="s">
        <v>226</v>
      </c>
    </row>
    <row r="4" spans="1:11" ht="18" customHeight="1" thickBot="1">
      <c r="A4" s="19"/>
      <c r="B4" s="180" t="s">
        <v>101</v>
      </c>
      <c r="C4" s="146"/>
      <c r="D4" s="139" t="s">
        <v>102</v>
      </c>
      <c r="E4" s="143"/>
      <c r="F4" s="659"/>
      <c r="I4" s="649" t="s">
        <v>103</v>
      </c>
      <c r="J4" s="660"/>
      <c r="K4" s="661"/>
    </row>
    <row r="5" spans="1:11" ht="18" customHeight="1" thickBot="1">
      <c r="A5" s="60" t="s">
        <v>104</v>
      </c>
      <c r="B5" s="165"/>
      <c r="C5" s="257" t="s">
        <v>105</v>
      </c>
      <c r="D5" s="258" t="s">
        <v>106</v>
      </c>
      <c r="E5" s="259" t="s">
        <v>107</v>
      </c>
      <c r="F5" s="659"/>
      <c r="I5" s="171" t="s">
        <v>105</v>
      </c>
      <c r="J5" s="167" t="s">
        <v>106</v>
      </c>
      <c r="K5" s="172" t="s">
        <v>107</v>
      </c>
    </row>
    <row r="6" spans="1:11" ht="18" customHeight="1">
      <c r="A6" s="106" t="s">
        <v>108</v>
      </c>
      <c r="B6" s="50"/>
      <c r="C6" s="242"/>
      <c r="D6" s="238"/>
      <c r="E6" s="239"/>
      <c r="F6" s="659"/>
      <c r="I6" s="227"/>
      <c r="J6" s="227"/>
      <c r="K6" s="227"/>
    </row>
    <row r="7" spans="1:11" ht="18" customHeight="1">
      <c r="A7" s="107" t="s">
        <v>109</v>
      </c>
      <c r="B7" s="48"/>
      <c r="C7" s="442">
        <v>33.988199999999999</v>
      </c>
      <c r="D7" s="380">
        <v>44.770885290845079</v>
      </c>
      <c r="E7" s="381">
        <v>52.507176000000001</v>
      </c>
      <c r="F7" s="659"/>
      <c r="G7" s="29"/>
      <c r="I7" s="382">
        <v>22.176716061095352</v>
      </c>
      <c r="J7" s="382">
        <v>32.756079099289309</v>
      </c>
      <c r="K7" s="382">
        <v>40.583251120003077</v>
      </c>
    </row>
    <row r="8" spans="1:11" ht="18" customHeight="1" thickBot="1">
      <c r="A8" s="107" t="s">
        <v>110</v>
      </c>
      <c r="B8" s="49"/>
      <c r="C8" s="591">
        <v>10.199999999999999</v>
      </c>
      <c r="D8" s="592">
        <v>10.199999999999999</v>
      </c>
      <c r="E8" s="593">
        <v>10.199999999999999</v>
      </c>
      <c r="F8" s="659"/>
      <c r="G8" s="29"/>
      <c r="I8" s="385">
        <f>C8</f>
        <v>10.199999999999999</v>
      </c>
      <c r="J8" s="385">
        <f>D8</f>
        <v>10.199999999999999</v>
      </c>
      <c r="K8" s="385">
        <f>E8</f>
        <v>10.199999999999999</v>
      </c>
    </row>
    <row r="9" spans="1:11" ht="18" customHeight="1" thickBot="1">
      <c r="A9" s="105" t="s">
        <v>111</v>
      </c>
      <c r="B9" s="386">
        <f>ROUND((B8*B7),2)</f>
        <v>0</v>
      </c>
      <c r="C9" s="387">
        <f>ROUND((C8*C7),2)</f>
        <v>346.68</v>
      </c>
      <c r="D9" s="388">
        <f>ROUND((D8*D7),2)</f>
        <v>456.66</v>
      </c>
      <c r="E9" s="389">
        <f>ROUND((E8*E7),2)</f>
        <v>535.57000000000005</v>
      </c>
      <c r="F9" s="659"/>
      <c r="G9" s="29"/>
      <c r="I9" s="390">
        <f>ROUND((I8*I7),2)</f>
        <v>226.2</v>
      </c>
      <c r="J9" s="390">
        <f>ROUND((J8*J7),2)</f>
        <v>334.11</v>
      </c>
      <c r="K9" s="390">
        <f>ROUND((K8*K7),2)</f>
        <v>413.95</v>
      </c>
    </row>
    <row r="10" spans="1:11">
      <c r="A10" s="47"/>
      <c r="B10" s="50"/>
      <c r="C10" s="234"/>
      <c r="D10" s="235"/>
      <c r="E10" s="204"/>
      <c r="F10" s="659"/>
      <c r="G10" s="29"/>
      <c r="I10" s="269"/>
      <c r="J10" s="269"/>
      <c r="K10" s="269"/>
    </row>
    <row r="11" spans="1:11" ht="18" customHeight="1">
      <c r="A11" s="106" t="s">
        <v>112</v>
      </c>
      <c r="B11" s="50"/>
      <c r="C11" s="194"/>
      <c r="D11" s="195"/>
      <c r="E11" s="196"/>
      <c r="F11" s="659"/>
      <c r="G11" s="29"/>
      <c r="I11" s="269"/>
      <c r="J11" s="269"/>
      <c r="K11" s="269"/>
    </row>
    <row r="12" spans="1:11" ht="18" customHeight="1">
      <c r="A12" s="106" t="s">
        <v>113</v>
      </c>
      <c r="B12" s="50"/>
      <c r="C12" s="194"/>
      <c r="D12" s="195"/>
      <c r="E12" s="197"/>
      <c r="F12" s="659"/>
      <c r="G12" s="29"/>
      <c r="I12" s="269"/>
      <c r="J12" s="269"/>
      <c r="K12" s="269"/>
    </row>
    <row r="13" spans="1:11" ht="18" customHeight="1">
      <c r="A13" s="107" t="s">
        <v>114</v>
      </c>
      <c r="B13" s="52"/>
      <c r="C13" s="391">
        <v>39.182000000000002</v>
      </c>
      <c r="D13" s="392">
        <v>44.616</v>
      </c>
      <c r="E13" s="393">
        <v>50.335999999999999</v>
      </c>
      <c r="F13" s="659"/>
      <c r="G13" s="29"/>
      <c r="I13" s="385">
        <f>C13</f>
        <v>39.182000000000002</v>
      </c>
      <c r="J13" s="385">
        <f>D13</f>
        <v>44.616</v>
      </c>
      <c r="K13" s="385">
        <f>E13</f>
        <v>50.335999999999999</v>
      </c>
    </row>
    <row r="14" spans="1:11" ht="18" customHeight="1">
      <c r="A14" s="107" t="s">
        <v>115</v>
      </c>
      <c r="B14" s="52"/>
      <c r="C14" s="391">
        <v>8.1471568796436582</v>
      </c>
      <c r="D14" s="392">
        <v>9.2770545490832887</v>
      </c>
      <c r="E14" s="393">
        <v>10.46642051691448</v>
      </c>
      <c r="F14" s="659"/>
      <c r="G14" s="29"/>
      <c r="I14" s="385">
        <f>C14</f>
        <v>8.1471568796436582</v>
      </c>
      <c r="J14" s="385">
        <f>D14</f>
        <v>9.2770545490832887</v>
      </c>
      <c r="K14" s="385">
        <f>E14</f>
        <v>10.46642051691448</v>
      </c>
    </row>
    <row r="15" spans="1:11" ht="18" customHeight="1">
      <c r="A15" s="107" t="s">
        <v>116</v>
      </c>
      <c r="B15" s="52"/>
      <c r="C15" s="397">
        <v>4.5026828690917702</v>
      </c>
      <c r="D15" s="398">
        <v>5.8944212104474083</v>
      </c>
      <c r="E15" s="396">
        <v>6.9586917067781897</v>
      </c>
      <c r="F15" s="659"/>
      <c r="G15" s="29"/>
      <c r="I15" s="385">
        <f>C15</f>
        <v>4.5026828690917702</v>
      </c>
      <c r="J15" s="385">
        <f>D15</f>
        <v>5.8944212104474083</v>
      </c>
      <c r="K15" s="385">
        <f>E15</f>
        <v>6.9586917067781897</v>
      </c>
    </row>
    <row r="16" spans="1:11" ht="18" customHeight="1">
      <c r="A16" s="107" t="s">
        <v>117</v>
      </c>
      <c r="B16" s="52"/>
      <c r="C16" s="394">
        <v>24.98915016176122</v>
      </c>
      <c r="D16" s="395">
        <v>32.678119442303142</v>
      </c>
      <c r="E16" s="396">
        <v>38.444846402709572</v>
      </c>
      <c r="F16" s="659"/>
      <c r="G16" s="29"/>
      <c r="I16" s="385">
        <f>C16</f>
        <v>24.98915016176122</v>
      </c>
      <c r="J16" s="385">
        <f>D16</f>
        <v>32.678119442303142</v>
      </c>
      <c r="K16" s="385">
        <f>E16</f>
        <v>38.444846402709572</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83.244187890892206</v>
      </c>
      <c r="D18" s="392">
        <v>80.852631162660018</v>
      </c>
      <c r="E18" s="393">
        <v>79.775859391164914</v>
      </c>
      <c r="F18" s="659"/>
      <c r="G18" s="29"/>
      <c r="I18" s="385">
        <f>C18</f>
        <v>83.244187890892206</v>
      </c>
      <c r="J18" s="385">
        <f>D18</f>
        <v>80.852631162660018</v>
      </c>
      <c r="K18" s="385">
        <f>E18</f>
        <v>79.775859391164914</v>
      </c>
    </row>
    <row r="19" spans="1:11" ht="18" customHeight="1">
      <c r="A19" s="107" t="s">
        <v>120</v>
      </c>
      <c r="B19" s="52"/>
      <c r="C19" s="391">
        <v>20.51980151228733</v>
      </c>
      <c r="D19" s="392">
        <v>20.51980151228733</v>
      </c>
      <c r="E19" s="393">
        <v>20.51980151228733</v>
      </c>
      <c r="F19" s="659"/>
      <c r="G19" s="29"/>
      <c r="I19" s="385">
        <f>C19</f>
        <v>20.51980151228733</v>
      </c>
      <c r="J19" s="385">
        <f>D19</f>
        <v>20.51980151228733</v>
      </c>
      <c r="K19" s="385">
        <f>E19</f>
        <v>20.51980151228733</v>
      </c>
    </row>
    <row r="20" spans="1:11" ht="18" customHeight="1">
      <c r="A20" s="107" t="s">
        <v>121</v>
      </c>
      <c r="B20" s="52"/>
      <c r="C20" s="391">
        <v>23.88333333333334</v>
      </c>
      <c r="D20" s="392">
        <v>23.88333333333334</v>
      </c>
      <c r="E20" s="393">
        <v>23.88333333333334</v>
      </c>
      <c r="F20" s="659"/>
      <c r="G20" s="29"/>
      <c r="I20" s="385">
        <f>C20</f>
        <v>23.88333333333334</v>
      </c>
      <c r="J20" s="385">
        <f>D20</f>
        <v>23.88333333333334</v>
      </c>
      <c r="K20" s="385">
        <f>E20</f>
        <v>23.88333333333334</v>
      </c>
    </row>
    <row r="21" spans="1:11" ht="18" customHeight="1">
      <c r="A21" s="107" t="s">
        <v>122</v>
      </c>
      <c r="B21" s="53"/>
      <c r="C21" s="400">
        <v>17.95142027333333</v>
      </c>
      <c r="D21" s="401">
        <v>22.439275341666669</v>
      </c>
      <c r="E21" s="402">
        <v>28.04909417708333</v>
      </c>
      <c r="F21" s="659"/>
      <c r="G21" s="29"/>
      <c r="I21" s="385">
        <f>C21</f>
        <v>17.95142027333333</v>
      </c>
      <c r="J21" s="385">
        <f>D21</f>
        <v>22.439275341666669</v>
      </c>
      <c r="K21" s="385">
        <f>E21</f>
        <v>28.04909417708333</v>
      </c>
    </row>
    <row r="22" spans="1:11" ht="18" customHeight="1">
      <c r="A22" s="107" t="s">
        <v>123</v>
      </c>
      <c r="B22" s="52"/>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52"/>
      <c r="C23" s="391">
        <v>21.5</v>
      </c>
      <c r="D23" s="392">
        <v>21.5</v>
      </c>
      <c r="E23" s="393">
        <v>21.5</v>
      </c>
      <c r="F23" s="659"/>
      <c r="G23" s="29"/>
      <c r="I23" s="385">
        <f>C23</f>
        <v>21.5</v>
      </c>
      <c r="J23" s="385">
        <f>D23</f>
        <v>21.5</v>
      </c>
      <c r="K23" s="385">
        <f>E23</f>
        <v>21.5</v>
      </c>
    </row>
    <row r="24" spans="1:11" ht="18" customHeight="1">
      <c r="A24" s="107" t="s">
        <v>125</v>
      </c>
      <c r="B24" s="54"/>
      <c r="C24" s="391">
        <v>7.3647539784949121</v>
      </c>
      <c r="D24" s="392">
        <v>5.9156148547769289</v>
      </c>
      <c r="E24" s="393">
        <v>6.9152308348905978</v>
      </c>
      <c r="F24" s="659"/>
      <c r="G24" s="29"/>
      <c r="I24" s="385">
        <f>C24</f>
        <v>7.3647539784949121</v>
      </c>
      <c r="J24" s="385">
        <f>D24</f>
        <v>5.9156148547769289</v>
      </c>
      <c r="K24" s="385">
        <f>E24</f>
        <v>6.9152308348905978</v>
      </c>
    </row>
    <row r="25" spans="1:11" ht="18" customHeight="1">
      <c r="A25" s="107" t="s">
        <v>126</v>
      </c>
      <c r="B25" s="54"/>
      <c r="C25" s="391">
        <v>14</v>
      </c>
      <c r="D25" s="392">
        <v>14</v>
      </c>
      <c r="E25" s="393">
        <v>14</v>
      </c>
      <c r="F25" s="659"/>
      <c r="G25" s="29"/>
      <c r="I25" s="385">
        <f>C25</f>
        <v>14</v>
      </c>
      <c r="J25" s="385">
        <f>D25</f>
        <v>14</v>
      </c>
      <c r="K25" s="385">
        <f>E25</f>
        <v>14</v>
      </c>
    </row>
    <row r="26" spans="1:11" ht="18" customHeight="1">
      <c r="A26" s="107" t="s">
        <v>127</v>
      </c>
      <c r="B26" s="53"/>
      <c r="C26" s="391">
        <v>4.3959741704137434</v>
      </c>
      <c r="D26" s="392">
        <v>5.7688493845177211</v>
      </c>
      <c r="E26" s="393">
        <v>6.6563646744435241</v>
      </c>
      <c r="F26" s="659"/>
      <c r="G26" s="29"/>
      <c r="I26" s="385">
        <f>C26</f>
        <v>4.3959741704137434</v>
      </c>
      <c r="J26" s="385">
        <f>D26</f>
        <v>5.7688493845177211</v>
      </c>
      <c r="K26" s="385">
        <f>E26</f>
        <v>6.6563646744435241</v>
      </c>
    </row>
    <row r="27" spans="1:11" ht="18" customHeight="1" thickBot="1">
      <c r="A27" s="107" t="s">
        <v>128</v>
      </c>
      <c r="B27" s="52"/>
      <c r="C27" s="569">
        <v>10.649763313875409</v>
      </c>
      <c r="D27" s="570">
        <v>11.374563453281761</v>
      </c>
      <c r="E27" s="571">
        <v>12.203046238227341</v>
      </c>
      <c r="F27" s="659"/>
      <c r="G27" s="29"/>
      <c r="I27" s="385">
        <f>C27</f>
        <v>10.649763313875409</v>
      </c>
      <c r="J27" s="385">
        <f>D27</f>
        <v>11.374563453281761</v>
      </c>
      <c r="K27" s="385">
        <f>E27</f>
        <v>12.203046238227341</v>
      </c>
    </row>
    <row r="28" spans="1:11" ht="18" customHeight="1" thickBot="1">
      <c r="A28" s="105" t="s">
        <v>129</v>
      </c>
      <c r="B28" s="410">
        <f>SUM(B13:B27)</f>
        <v>0</v>
      </c>
      <c r="C28" s="572">
        <f>SUM(C13:C27)</f>
        <v>291.89351280002182</v>
      </c>
      <c r="D28" s="568">
        <f>SUM(D13:D27)</f>
        <v>311.7591616913565</v>
      </c>
      <c r="E28" s="573">
        <f>SUM(E13:E27)</f>
        <v>334.4665912618367</v>
      </c>
      <c r="F28" s="659"/>
      <c r="G28" s="29"/>
      <c r="I28" s="424">
        <f>SUM(I13:I27)</f>
        <v>291.89351280002182</v>
      </c>
      <c r="J28" s="424">
        <f>SUM(J13:J27)</f>
        <v>311.7591616913565</v>
      </c>
      <c r="K28" s="424">
        <f>SUM(K13:K27)</f>
        <v>334.4665912618367</v>
      </c>
    </row>
    <row r="29" spans="1:11">
      <c r="A29" s="47"/>
      <c r="B29" s="50"/>
      <c r="C29" s="205"/>
      <c r="D29" s="195"/>
      <c r="E29" s="196"/>
      <c r="F29" s="659"/>
      <c r="G29" s="29"/>
      <c r="I29" s="269"/>
      <c r="J29" s="269"/>
      <c r="K29" s="269"/>
    </row>
    <row r="30" spans="1:11" ht="18" customHeight="1">
      <c r="A30" s="106" t="s">
        <v>130</v>
      </c>
      <c r="B30" s="50"/>
      <c r="C30" s="205"/>
      <c r="D30" s="195"/>
      <c r="E30" s="196"/>
      <c r="F30" s="659"/>
      <c r="G30" s="29"/>
      <c r="I30" s="269"/>
      <c r="J30" s="269"/>
      <c r="K30" s="269"/>
    </row>
    <row r="31" spans="1:11" ht="18" customHeight="1">
      <c r="A31" s="107" t="s">
        <v>131</v>
      </c>
      <c r="B31" s="55"/>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56"/>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57"/>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58"/>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55"/>
      <c r="C35" s="415">
        <v>1.45</v>
      </c>
      <c r="D35" s="416">
        <v>1.9</v>
      </c>
      <c r="E35" s="417">
        <v>2.6</v>
      </c>
      <c r="F35" s="659"/>
      <c r="G35" s="29"/>
      <c r="I35" s="418">
        <f>C35</f>
        <v>1.45</v>
      </c>
      <c r="J35" s="418">
        <f>D35</f>
        <v>1.9</v>
      </c>
      <c r="K35" s="418">
        <f>E35</f>
        <v>2.6</v>
      </c>
    </row>
    <row r="36" spans="1:11" ht="18" customHeight="1">
      <c r="A36" s="107" t="s">
        <v>136</v>
      </c>
      <c r="B36" s="58"/>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55"/>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56"/>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05" t="s">
        <v>139</v>
      </c>
      <c r="B39" s="410">
        <f>SUM(B31:B38)</f>
        <v>0</v>
      </c>
      <c r="C39" s="410">
        <f>SUM(C31:C38)</f>
        <v>158.91629836104084</v>
      </c>
      <c r="D39" s="422">
        <f>SUM(D31:D38)</f>
        <v>183.41422259898371</v>
      </c>
      <c r="E39" s="423">
        <f>SUM(E31:E38)</f>
        <v>195.48966447080704</v>
      </c>
      <c r="F39" s="659"/>
      <c r="G39" s="29"/>
      <c r="I39" s="424">
        <f>SUM(I31:I38)</f>
        <v>158.91629836104084</v>
      </c>
      <c r="J39" s="424">
        <f>SUM(J31:J38)</f>
        <v>183.41422259898371</v>
      </c>
      <c r="K39" s="424">
        <f>SUM(K31:K38)</f>
        <v>195.48966447080704</v>
      </c>
    </row>
    <row r="40" spans="1:11" ht="18" customHeight="1" thickBot="1">
      <c r="A40" s="107" t="s">
        <v>140</v>
      </c>
      <c r="B40" s="53"/>
      <c r="C40" s="337"/>
      <c r="D40" s="338"/>
      <c r="E40" s="261"/>
      <c r="F40" s="659"/>
      <c r="G40" s="29"/>
      <c r="I40" s="269"/>
      <c r="J40" s="269"/>
      <c r="K40" s="269"/>
    </row>
    <row r="41" spans="1:11" ht="18" customHeight="1" thickBot="1">
      <c r="A41" s="425" t="s">
        <v>141</v>
      </c>
      <c r="B41" s="410">
        <f>B28+B39+B40</f>
        <v>0</v>
      </c>
      <c r="C41" s="410">
        <f>C28+C39+C40</f>
        <v>450.80981116106267</v>
      </c>
      <c r="D41" s="422">
        <f>D28+D39+D40</f>
        <v>495.17338429034021</v>
      </c>
      <c r="E41" s="423">
        <f>E28+E39+E40</f>
        <v>529.95625573264374</v>
      </c>
      <c r="F41" s="659"/>
      <c r="G41" s="29"/>
      <c r="I41" s="424">
        <f>I28+I39+I40</f>
        <v>450.80981116106267</v>
      </c>
      <c r="J41" s="424">
        <f>J28+J39+J40</f>
        <v>495.17338429034021</v>
      </c>
      <c r="K41" s="424">
        <f>K28+K39+K40</f>
        <v>529.95625573264374</v>
      </c>
    </row>
    <row r="42" spans="1:11" ht="13.5" customHeight="1" thickBot="1">
      <c r="A42" s="31"/>
      <c r="B42" s="14"/>
      <c r="C42" s="14"/>
      <c r="D42" s="13"/>
      <c r="E42" s="330"/>
      <c r="F42" s="659"/>
      <c r="G42" s="29"/>
      <c r="I42" s="269"/>
      <c r="J42" s="269"/>
      <c r="K42" s="269"/>
    </row>
    <row r="43" spans="1:11" ht="18" customHeight="1">
      <c r="A43" s="426" t="s">
        <v>142</v>
      </c>
      <c r="B43" s="32"/>
      <c r="C43" s="331"/>
      <c r="D43" s="263"/>
      <c r="E43" s="332"/>
      <c r="F43" s="659"/>
      <c r="G43" s="29"/>
      <c r="I43" s="333"/>
      <c r="J43" s="270"/>
      <c r="K43" s="272"/>
    </row>
    <row r="44" spans="1:11" ht="18" customHeight="1">
      <c r="A44" s="427" t="s">
        <v>143</v>
      </c>
      <c r="B44" s="428">
        <f>B9-B28</f>
        <v>0</v>
      </c>
      <c r="C44" s="428">
        <f>C9-C28</f>
        <v>54.786487199978183</v>
      </c>
      <c r="D44" s="429">
        <f>D9-D28</f>
        <v>144.90083830864353</v>
      </c>
      <c r="E44" s="430">
        <f>E9-E28</f>
        <v>201.10340873816335</v>
      </c>
      <c r="F44" s="659"/>
      <c r="G44" s="29"/>
      <c r="I44" s="428">
        <f>I9-I28</f>
        <v>-65.693512800021836</v>
      </c>
      <c r="J44" s="431">
        <f>J9-J28</f>
        <v>22.350838308643517</v>
      </c>
      <c r="K44" s="430">
        <f>K9-K28</f>
        <v>79.483408738163291</v>
      </c>
    </row>
    <row r="45" spans="1:11" ht="18" customHeight="1" thickBot="1">
      <c r="A45" s="432" t="s">
        <v>144</v>
      </c>
      <c r="B45" s="433">
        <f>B9-B41</f>
        <v>0</v>
      </c>
      <c r="C45" s="433">
        <f>C9-C41</f>
        <v>-104.12981116106266</v>
      </c>
      <c r="D45" s="434">
        <f>D9-D41</f>
        <v>-38.513384290340184</v>
      </c>
      <c r="E45" s="435">
        <f>E9-E41</f>
        <v>5.61374426735631</v>
      </c>
      <c r="F45" s="659"/>
      <c r="G45" s="29"/>
      <c r="I45" s="433">
        <f>I9-I41</f>
        <v>-224.60981116106268</v>
      </c>
      <c r="J45" s="436">
        <f>J9-J41</f>
        <v>-161.0633842903402</v>
      </c>
      <c r="K45" s="435">
        <f>K9-K41</f>
        <v>-116.00625573264375</v>
      </c>
    </row>
    <row r="46" spans="1:11" ht="13.5" customHeight="1" thickBot="1">
      <c r="A46" s="25"/>
      <c r="B46" s="14"/>
      <c r="C46" s="265"/>
      <c r="D46" s="266"/>
      <c r="E46" s="267"/>
      <c r="F46" s="659"/>
      <c r="G46" s="29"/>
      <c r="I46" s="269"/>
      <c r="J46" s="269"/>
      <c r="K46" s="269"/>
    </row>
    <row r="47" spans="1:11" ht="18" customHeight="1">
      <c r="A47" s="437" t="s">
        <v>145</v>
      </c>
      <c r="B47" s="33"/>
      <c r="C47" s="262"/>
      <c r="D47" s="263"/>
      <c r="E47" s="264"/>
      <c r="F47" s="659"/>
      <c r="G47" s="29"/>
      <c r="I47" s="333"/>
      <c r="J47" s="270"/>
      <c r="K47" s="272"/>
    </row>
    <row r="48" spans="1:11" ht="18" customHeight="1">
      <c r="A48" s="123" t="s">
        <v>146</v>
      </c>
      <c r="B48" s="428" t="e">
        <f>ROUND((B28)/B8,2)</f>
        <v>#DIV/0!</v>
      </c>
      <c r="C48" s="428">
        <f>ROUND((C28)/C8,2)</f>
        <v>28.62</v>
      </c>
      <c r="D48" s="429">
        <f>ROUND((D28)/D8,2)</f>
        <v>30.56</v>
      </c>
      <c r="E48" s="430">
        <f>ROUND((E28)/E8,2)</f>
        <v>32.79</v>
      </c>
      <c r="F48" s="659"/>
      <c r="G48" s="29"/>
      <c r="I48" s="428">
        <f>ROUND((I28)/I8,2)</f>
        <v>28.62</v>
      </c>
      <c r="J48" s="431">
        <f>ROUND((J28)/J8,2)</f>
        <v>30.56</v>
      </c>
      <c r="K48" s="430">
        <f>ROUND((K28)/K8,2)</f>
        <v>32.79</v>
      </c>
    </row>
    <row r="49" spans="1:11" ht="18" customHeight="1" thickBot="1">
      <c r="A49" s="438" t="s">
        <v>147</v>
      </c>
      <c r="B49" s="433" t="e">
        <f>ROUND(B41/B8,2)</f>
        <v>#DIV/0!</v>
      </c>
      <c r="C49" s="433">
        <f>ROUND(C41/C8,2)</f>
        <v>44.2</v>
      </c>
      <c r="D49" s="434">
        <f>ROUND(D41/D8,2)</f>
        <v>48.55</v>
      </c>
      <c r="E49" s="435">
        <f>ROUND(E41/E8,2)</f>
        <v>51.96</v>
      </c>
      <c r="F49" s="659"/>
      <c r="G49" s="29"/>
      <c r="I49" s="433">
        <f>ROUND(I41/I8,2)</f>
        <v>44.2</v>
      </c>
      <c r="J49" s="436">
        <f>ROUND(J41/J8,2)</f>
        <v>48.55</v>
      </c>
      <c r="K49" s="435">
        <f>ROUND(K41/K8,2)</f>
        <v>51.96</v>
      </c>
    </row>
    <row r="50" spans="1:11" ht="13.5" customHeight="1" thickBot="1">
      <c r="A50" s="25"/>
      <c r="B50" s="34"/>
      <c r="C50" s="265"/>
      <c r="D50" s="266"/>
      <c r="E50" s="267"/>
      <c r="F50" s="659"/>
      <c r="G50" s="29"/>
      <c r="I50" s="269"/>
      <c r="J50" s="269"/>
      <c r="K50" s="269"/>
    </row>
    <row r="51" spans="1:11" ht="18" customHeight="1">
      <c r="A51" s="437" t="s">
        <v>148</v>
      </c>
      <c r="B51" s="33"/>
      <c r="C51" s="262"/>
      <c r="D51" s="263"/>
      <c r="E51" s="264"/>
      <c r="F51" s="659"/>
      <c r="G51" s="29"/>
      <c r="I51" s="333"/>
      <c r="J51" s="270"/>
      <c r="K51" s="272"/>
    </row>
    <row r="52" spans="1:11" ht="18" customHeight="1">
      <c r="A52" s="123" t="s">
        <v>146</v>
      </c>
      <c r="B52" s="428" t="e">
        <f>ROUND((B28)/B7,2)</f>
        <v>#DIV/0!</v>
      </c>
      <c r="C52" s="428">
        <f>ROUND((C28)/C7,2)</f>
        <v>8.59</v>
      </c>
      <c r="D52" s="429">
        <f>ROUND((D28)/D7,2)</f>
        <v>6.96</v>
      </c>
      <c r="E52" s="430">
        <f>ROUND((E28)/E7,2)</f>
        <v>6.37</v>
      </c>
      <c r="F52" s="659"/>
      <c r="G52" s="29"/>
      <c r="I52" s="428">
        <f>ROUND((I28)/I7,2)</f>
        <v>13.16</v>
      </c>
      <c r="J52" s="431">
        <f>ROUND((J28)/J7,2)</f>
        <v>9.52</v>
      </c>
      <c r="K52" s="430">
        <f>ROUND((K28)/K7,2)</f>
        <v>8.24</v>
      </c>
    </row>
    <row r="53" spans="1:11" ht="18" customHeight="1" thickBot="1">
      <c r="A53" s="438" t="s">
        <v>147</v>
      </c>
      <c r="B53" s="433" t="e">
        <f>ROUND(B41/B7,2)</f>
        <v>#DIV/0!</v>
      </c>
      <c r="C53" s="433">
        <f>ROUND(C41/C7,2)</f>
        <v>13.26</v>
      </c>
      <c r="D53" s="434">
        <f>ROUND(D41/D7,2)</f>
        <v>11.06</v>
      </c>
      <c r="E53" s="435">
        <f>ROUND(E41/E7,2)</f>
        <v>10.09</v>
      </c>
      <c r="F53" s="659"/>
      <c r="G53" s="29"/>
      <c r="I53" s="433">
        <f>ROUND(I41/I7,2)</f>
        <v>20.329999999999998</v>
      </c>
      <c r="J53" s="436">
        <f>ROUND(J41/J7,2)</f>
        <v>15.12</v>
      </c>
      <c r="K53" s="435">
        <f>ROUND(K41/K7,2)</f>
        <v>13.06</v>
      </c>
    </row>
    <row r="54" spans="1:11" ht="16.5" customHeight="1" thickBot="1">
      <c r="A54" s="35"/>
      <c r="B54" s="13"/>
      <c r="C54" s="13"/>
      <c r="D54" s="13"/>
      <c r="E54" s="13"/>
      <c r="F54" s="659"/>
    </row>
    <row r="55" spans="1:11" ht="18" customHeight="1">
      <c r="A55" s="426" t="s">
        <v>149</v>
      </c>
      <c r="B55" s="44"/>
      <c r="C55" s="268"/>
      <c r="D55" s="268"/>
      <c r="E55" s="268"/>
      <c r="F55" s="659"/>
    </row>
    <row r="56" spans="1:11" ht="18" customHeight="1">
      <c r="A56" s="427" t="s">
        <v>150</v>
      </c>
      <c r="B56" s="45"/>
      <c r="C56" s="439">
        <f>I7</f>
        <v>22.176716061095352</v>
      </c>
      <c r="D56" s="439">
        <f>J7</f>
        <v>32.756079099289309</v>
      </c>
      <c r="E56" s="439">
        <f>K7</f>
        <v>40.583251120003077</v>
      </c>
      <c r="F56" s="659"/>
    </row>
    <row r="57" spans="1:11" ht="18" customHeight="1">
      <c r="A57" s="427" t="s">
        <v>151</v>
      </c>
      <c r="B57" s="45"/>
      <c r="C57" s="439">
        <f>I44</f>
        <v>-65.693512800021836</v>
      </c>
      <c r="D57" s="439">
        <f>J44</f>
        <v>22.350838308643517</v>
      </c>
      <c r="E57" s="439">
        <f>K44</f>
        <v>79.483408738163291</v>
      </c>
      <c r="F57" s="659"/>
    </row>
    <row r="58" spans="1:11" ht="18" customHeight="1" thickBot="1">
      <c r="A58" s="432" t="s">
        <v>152</v>
      </c>
      <c r="B58" s="46"/>
      <c r="C58" s="440">
        <f>I45</f>
        <v>-224.60981116106268</v>
      </c>
      <c r="D58" s="440">
        <f>J45</f>
        <v>-161.0633842903402</v>
      </c>
      <c r="E58" s="440">
        <f>K45</f>
        <v>-116.00625573264375</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63"/>
  <sheetViews>
    <sheetView showGridLines="0" topLeftCell="A31"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ht="18" customHeight="1">
      <c r="A1" s="377" t="s">
        <v>227</v>
      </c>
      <c r="B1" s="16"/>
      <c r="C1" s="16"/>
      <c r="D1" s="16"/>
      <c r="E1" s="16"/>
      <c r="F1" s="17"/>
    </row>
    <row r="2" spans="1:11" ht="18" customHeight="1" thickBot="1">
      <c r="A2" s="18"/>
      <c r="B2" s="18"/>
      <c r="C2" s="378" t="s">
        <v>96</v>
      </c>
      <c r="D2" s="18"/>
      <c r="E2" s="18"/>
      <c r="F2" s="378" t="s">
        <v>97</v>
      </c>
    </row>
    <row r="3" spans="1:11" ht="18" customHeight="1" thickBot="1">
      <c r="A3" s="122" t="s">
        <v>98</v>
      </c>
      <c r="B3" s="182"/>
      <c r="C3" s="190"/>
      <c r="D3" s="184" t="s">
        <v>228</v>
      </c>
      <c r="E3" s="185"/>
      <c r="F3" s="648" t="s">
        <v>229</v>
      </c>
    </row>
    <row r="4" spans="1:11" ht="18" customHeight="1" thickBot="1">
      <c r="A4" s="19"/>
      <c r="B4" s="180" t="s">
        <v>101</v>
      </c>
      <c r="C4" s="146"/>
      <c r="D4" s="139" t="s">
        <v>102</v>
      </c>
      <c r="E4" s="143"/>
      <c r="F4" s="659"/>
      <c r="I4" s="649" t="s">
        <v>103</v>
      </c>
      <c r="J4" s="660"/>
      <c r="K4" s="661"/>
    </row>
    <row r="5" spans="1:11" ht="18" customHeight="1" thickBot="1">
      <c r="A5" s="60" t="s">
        <v>104</v>
      </c>
      <c r="B5" s="165"/>
      <c r="C5" s="147" t="s">
        <v>105</v>
      </c>
      <c r="D5" s="144" t="s">
        <v>106</v>
      </c>
      <c r="E5" s="145" t="s">
        <v>107</v>
      </c>
      <c r="F5" s="659"/>
      <c r="I5" s="171" t="s">
        <v>105</v>
      </c>
      <c r="J5" s="167" t="s">
        <v>106</v>
      </c>
      <c r="K5" s="172" t="s">
        <v>107</v>
      </c>
    </row>
    <row r="6" spans="1:11" ht="18" customHeight="1">
      <c r="A6" s="106" t="s">
        <v>108</v>
      </c>
      <c r="B6" s="50"/>
      <c r="C6" s="62"/>
      <c r="D6" s="63"/>
      <c r="E6" s="64"/>
      <c r="F6" s="659"/>
      <c r="I6" s="24"/>
      <c r="J6" s="24"/>
      <c r="K6" s="24"/>
    </row>
    <row r="7" spans="1:11" ht="18" customHeight="1">
      <c r="A7" s="107" t="s">
        <v>109</v>
      </c>
      <c r="B7" s="48"/>
      <c r="C7" s="442">
        <v>33.988199999999999</v>
      </c>
      <c r="D7" s="380">
        <v>44.770885290845079</v>
      </c>
      <c r="E7" s="381">
        <v>52.507176000000001</v>
      </c>
      <c r="F7" s="659"/>
      <c r="G7" s="29"/>
      <c r="I7" s="382">
        <v>22.176716061095352</v>
      </c>
      <c r="J7" s="382">
        <v>32.756079099289309</v>
      </c>
      <c r="K7" s="382">
        <v>40.583251120003077</v>
      </c>
    </row>
    <row r="8" spans="1:11" ht="18" customHeight="1" thickBot="1">
      <c r="A8" s="107" t="s">
        <v>110</v>
      </c>
      <c r="B8" s="49"/>
      <c r="C8" s="604">
        <v>7.8</v>
      </c>
      <c r="D8" s="605">
        <v>7.8</v>
      </c>
      <c r="E8" s="606">
        <v>7.8</v>
      </c>
      <c r="F8" s="659"/>
      <c r="G8" s="29"/>
      <c r="I8" s="406">
        <f>C8</f>
        <v>7.8</v>
      </c>
      <c r="J8" s="406">
        <f>D8</f>
        <v>7.8</v>
      </c>
      <c r="K8" s="406">
        <f>E8</f>
        <v>7.8</v>
      </c>
    </row>
    <row r="9" spans="1:11" ht="18" customHeight="1" thickBot="1">
      <c r="A9" s="105" t="s">
        <v>111</v>
      </c>
      <c r="B9" s="386">
        <f>ROUND((B8*B7),2)</f>
        <v>0</v>
      </c>
      <c r="C9" s="484">
        <f>ROUND((C8*C7),2)</f>
        <v>265.11</v>
      </c>
      <c r="D9" s="485">
        <f>ROUND((D8*D7),2)</f>
        <v>349.21</v>
      </c>
      <c r="E9" s="486">
        <f>ROUND((E8*E7),2)</f>
        <v>409.56</v>
      </c>
      <c r="F9" s="659"/>
      <c r="G9" s="29"/>
      <c r="I9" s="487">
        <f>ROUND((I8*I7),2)</f>
        <v>172.98</v>
      </c>
      <c r="J9" s="487">
        <f>ROUND((J8*J7),2)</f>
        <v>255.5</v>
      </c>
      <c r="K9" s="487">
        <f>ROUND((K8*K7),2)</f>
        <v>316.55</v>
      </c>
    </row>
    <row r="10" spans="1:11">
      <c r="A10" s="47"/>
      <c r="B10" s="50"/>
      <c r="C10" s="234"/>
      <c r="D10" s="235"/>
      <c r="E10" s="204"/>
      <c r="F10" s="659"/>
      <c r="G10" s="29"/>
      <c r="I10" s="291"/>
      <c r="J10" s="291"/>
      <c r="K10" s="291"/>
    </row>
    <row r="11" spans="1:11" ht="18" customHeight="1">
      <c r="A11" s="106" t="s">
        <v>112</v>
      </c>
      <c r="B11" s="50"/>
      <c r="C11" s="194"/>
      <c r="D11" s="195"/>
      <c r="E11" s="196"/>
      <c r="F11" s="659"/>
      <c r="G11" s="29"/>
      <c r="I11" s="291"/>
      <c r="J11" s="291"/>
      <c r="K11" s="291"/>
    </row>
    <row r="12" spans="1:11" ht="18" customHeight="1">
      <c r="A12" s="106" t="s">
        <v>113</v>
      </c>
      <c r="B12" s="50"/>
      <c r="C12" s="194"/>
      <c r="D12" s="195"/>
      <c r="E12" s="197"/>
      <c r="F12" s="659"/>
      <c r="G12" s="29"/>
      <c r="I12" s="291"/>
      <c r="J12" s="291"/>
      <c r="K12" s="291"/>
    </row>
    <row r="13" spans="1:11" ht="18" customHeight="1">
      <c r="A13" s="107" t="s">
        <v>114</v>
      </c>
      <c r="B13" s="52"/>
      <c r="C13" s="403">
        <v>28.428000000000001</v>
      </c>
      <c r="D13" s="404">
        <v>32.547999999999988</v>
      </c>
      <c r="E13" s="405">
        <v>36.667999999999999</v>
      </c>
      <c r="F13" s="659"/>
      <c r="G13" s="29"/>
      <c r="I13" s="406">
        <f>C13</f>
        <v>28.428000000000001</v>
      </c>
      <c r="J13" s="406">
        <f>D13</f>
        <v>32.547999999999988</v>
      </c>
      <c r="K13" s="406">
        <f>E13</f>
        <v>36.667999999999999</v>
      </c>
    </row>
    <row r="14" spans="1:11" ht="18" customHeight="1">
      <c r="A14" s="107" t="s">
        <v>115</v>
      </c>
      <c r="B14" s="52"/>
      <c r="C14" s="403">
        <v>8.2066251780352175</v>
      </c>
      <c r="D14" s="404">
        <v>9.3959911458664074</v>
      </c>
      <c r="E14" s="405">
        <v>10.585357113697601</v>
      </c>
      <c r="F14" s="659"/>
      <c r="G14" s="29"/>
      <c r="I14" s="406">
        <f>C14</f>
        <v>8.2066251780352175</v>
      </c>
      <c r="J14" s="406">
        <f>D14</f>
        <v>9.3959911458664074</v>
      </c>
      <c r="K14" s="406">
        <f>E14</f>
        <v>10.585357113697601</v>
      </c>
    </row>
    <row r="15" spans="1:11" ht="18" customHeight="1">
      <c r="A15" s="107" t="s">
        <v>116</v>
      </c>
      <c r="B15" s="52"/>
      <c r="C15" s="491">
        <v>4.5026828690917702</v>
      </c>
      <c r="D15" s="492">
        <v>5.8944212104474083</v>
      </c>
      <c r="E15" s="490">
        <v>6.9586917067781897</v>
      </c>
      <c r="F15" s="659"/>
      <c r="G15" s="29"/>
      <c r="I15" s="406">
        <f>C15</f>
        <v>4.5026828690917702</v>
      </c>
      <c r="J15" s="406">
        <f>D15</f>
        <v>5.8944212104474083</v>
      </c>
      <c r="K15" s="406">
        <f>E15</f>
        <v>6.9586917067781897</v>
      </c>
    </row>
    <row r="16" spans="1:11" ht="18" customHeight="1">
      <c r="A16" s="107" t="s">
        <v>117</v>
      </c>
      <c r="B16" s="52"/>
      <c r="C16" s="488">
        <v>24.98915016176122</v>
      </c>
      <c r="D16" s="489">
        <v>32.678119442303142</v>
      </c>
      <c r="E16" s="490">
        <v>38.444846402709572</v>
      </c>
      <c r="F16" s="659"/>
      <c r="G16" s="29"/>
      <c r="I16" s="406">
        <f>C16</f>
        <v>24.98915016176122</v>
      </c>
      <c r="J16" s="406">
        <f>D16</f>
        <v>32.678119442303142</v>
      </c>
      <c r="K16" s="406">
        <f>E16</f>
        <v>38.444846402709572</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83.244187890892206</v>
      </c>
      <c r="D18" s="404">
        <v>80.852631162660018</v>
      </c>
      <c r="E18" s="405">
        <v>79.775859391164914</v>
      </c>
      <c r="F18" s="659"/>
      <c r="G18" s="29"/>
      <c r="I18" s="406">
        <f>C18</f>
        <v>83.244187890892206</v>
      </c>
      <c r="J18" s="406">
        <f>D18</f>
        <v>80.852631162660018</v>
      </c>
      <c r="K18" s="406">
        <f>E18</f>
        <v>79.775859391164914</v>
      </c>
    </row>
    <row r="19" spans="1:11" ht="18" customHeight="1">
      <c r="A19" s="107" t="s">
        <v>120</v>
      </c>
      <c r="B19" s="52"/>
      <c r="C19" s="455">
        <v>20.51980151228733</v>
      </c>
      <c r="D19" s="456">
        <v>20.51980151228733</v>
      </c>
      <c r="E19" s="457">
        <v>20.51980151228733</v>
      </c>
      <c r="F19" s="659"/>
      <c r="G19" s="29"/>
      <c r="I19" s="406">
        <f>C19</f>
        <v>20.51980151228733</v>
      </c>
      <c r="J19" s="406">
        <f>D19</f>
        <v>20.51980151228733</v>
      </c>
      <c r="K19" s="406">
        <f>E19</f>
        <v>20.51980151228733</v>
      </c>
    </row>
    <row r="20" spans="1:11" ht="18" customHeight="1">
      <c r="A20" s="107" t="s">
        <v>121</v>
      </c>
      <c r="B20" s="52"/>
      <c r="C20" s="403">
        <v>23.88333333333334</v>
      </c>
      <c r="D20" s="404">
        <v>23.88333333333334</v>
      </c>
      <c r="E20" s="405">
        <v>23.88333333333334</v>
      </c>
      <c r="F20" s="659"/>
      <c r="G20" s="29"/>
      <c r="I20" s="406">
        <f>C20</f>
        <v>23.88333333333334</v>
      </c>
      <c r="J20" s="406">
        <f>D20</f>
        <v>23.88333333333334</v>
      </c>
      <c r="K20" s="406">
        <f>E20</f>
        <v>23.88333333333334</v>
      </c>
    </row>
    <row r="21" spans="1:11" ht="18" customHeight="1">
      <c r="A21" s="107" t="s">
        <v>122</v>
      </c>
      <c r="B21" s="53"/>
      <c r="C21" s="455">
        <v>17.95142027333333</v>
      </c>
      <c r="D21" s="456">
        <v>22.439275341666669</v>
      </c>
      <c r="E21" s="457">
        <v>28.04909417708333</v>
      </c>
      <c r="F21" s="659"/>
      <c r="G21" s="29"/>
      <c r="I21" s="406">
        <f>C21</f>
        <v>17.95142027333333</v>
      </c>
      <c r="J21" s="406">
        <f>D21</f>
        <v>22.439275341666669</v>
      </c>
      <c r="K21" s="406">
        <f>E21</f>
        <v>28.04909417708333</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21.5</v>
      </c>
      <c r="D23" s="404">
        <v>21.5</v>
      </c>
      <c r="E23" s="405">
        <v>21.5</v>
      </c>
      <c r="F23" s="659"/>
      <c r="G23" s="29"/>
      <c r="I23" s="406">
        <f>C23</f>
        <v>21.5</v>
      </c>
      <c r="J23" s="406">
        <f>D23</f>
        <v>21.5</v>
      </c>
      <c r="K23" s="406">
        <f>E23</f>
        <v>21.5</v>
      </c>
    </row>
    <row r="24" spans="1:11" ht="18" customHeight="1">
      <c r="A24" s="107" t="s">
        <v>125</v>
      </c>
      <c r="B24" s="54"/>
      <c r="C24" s="403">
        <v>7.3647539784949121</v>
      </c>
      <c r="D24" s="404">
        <v>5.9156148547769289</v>
      </c>
      <c r="E24" s="405">
        <v>6.9152308348905978</v>
      </c>
      <c r="F24" s="659"/>
      <c r="G24" s="29"/>
      <c r="I24" s="406">
        <f>C24</f>
        <v>7.3647539784949121</v>
      </c>
      <c r="J24" s="406">
        <f>D24</f>
        <v>5.9156148547769289</v>
      </c>
      <c r="K24" s="406">
        <f>E24</f>
        <v>6.9152308348905978</v>
      </c>
    </row>
    <row r="25" spans="1:11" ht="18" customHeight="1">
      <c r="A25" s="107" t="s">
        <v>126</v>
      </c>
      <c r="B25" s="54"/>
      <c r="C25" s="403">
        <v>14</v>
      </c>
      <c r="D25" s="404">
        <v>14</v>
      </c>
      <c r="E25" s="405">
        <v>14</v>
      </c>
      <c r="F25" s="659"/>
      <c r="G25" s="29"/>
      <c r="I25" s="274"/>
      <c r="J25" s="274"/>
      <c r="K25" s="274"/>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10.244797046774501</v>
      </c>
      <c r="D27" s="408">
        <v>10.922092252413281</v>
      </c>
      <c r="E27" s="409">
        <v>11.689988370692189</v>
      </c>
      <c r="F27" s="659"/>
      <c r="G27" s="29"/>
      <c r="I27" s="406">
        <f>C27</f>
        <v>10.244797046774501</v>
      </c>
      <c r="J27" s="406">
        <f>D27</f>
        <v>10.922092252413281</v>
      </c>
      <c r="K27" s="406">
        <f>E27</f>
        <v>11.689988370692189</v>
      </c>
    </row>
    <row r="28" spans="1:11" ht="18" customHeight="1" thickBot="1">
      <c r="A28" s="105" t="s">
        <v>129</v>
      </c>
      <c r="B28" s="410">
        <f>SUM(B13:B27)</f>
        <v>0</v>
      </c>
      <c r="C28" s="411">
        <f>SUM(C13:C27)</f>
        <v>280.7940148313125</v>
      </c>
      <c r="D28" s="412">
        <f>SUM(D13:D27)</f>
        <v>299.35762708727111</v>
      </c>
      <c r="E28" s="413">
        <f>SUM(E13:E27)</f>
        <v>320.40446999108462</v>
      </c>
      <c r="F28" s="659"/>
      <c r="G28" s="29"/>
      <c r="I28" s="414">
        <f>SUM(I13:I27)</f>
        <v>266.7940148313125</v>
      </c>
      <c r="J28" s="414">
        <f>SUM(J13:J27)</f>
        <v>285.35762708727111</v>
      </c>
      <c r="K28" s="414">
        <f>SUM(K13:K27)</f>
        <v>306.40446999108462</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05" t="s">
        <v>139</v>
      </c>
      <c r="B39" s="410">
        <f>SUM(B31:B38)</f>
        <v>0</v>
      </c>
      <c r="C39" s="445">
        <f>SUM(C31:C38)</f>
        <v>158.91629836104084</v>
      </c>
      <c r="D39" s="446">
        <f>SUM(D31:D38)</f>
        <v>183.41422259898371</v>
      </c>
      <c r="E39" s="447">
        <f>SUM(E31:E38)</f>
        <v>195.48966447080704</v>
      </c>
      <c r="F39" s="659"/>
      <c r="G39" s="29"/>
      <c r="I39" s="414">
        <f>SUM(I31:I38)</f>
        <v>158.91629836104084</v>
      </c>
      <c r="J39" s="414">
        <f>SUM(J31:J38)</f>
        <v>183.41422259898371</v>
      </c>
      <c r="K39" s="414">
        <f>SUM(K31:K38)</f>
        <v>195.48966447080704</v>
      </c>
    </row>
    <row r="40" spans="1:11" ht="18" customHeight="1" thickBot="1">
      <c r="A40" s="107" t="s">
        <v>140</v>
      </c>
      <c r="B40" s="53"/>
      <c r="C40" s="296"/>
      <c r="D40" s="297"/>
      <c r="E40" s="278"/>
      <c r="F40" s="659"/>
      <c r="G40" s="29"/>
      <c r="I40" s="291"/>
      <c r="J40" s="291"/>
      <c r="K40" s="291"/>
    </row>
    <row r="41" spans="1:11" ht="18" customHeight="1" thickBot="1">
      <c r="A41" s="425" t="s">
        <v>141</v>
      </c>
      <c r="B41" s="410">
        <f>B28+B39+B40</f>
        <v>0</v>
      </c>
      <c r="C41" s="445">
        <f>C28+C39+C40</f>
        <v>439.71031319235334</v>
      </c>
      <c r="D41" s="446">
        <f>D28+D39+D40</f>
        <v>482.77184968625482</v>
      </c>
      <c r="E41" s="447">
        <f>E28+E39+E40</f>
        <v>515.89413446189167</v>
      </c>
      <c r="F41" s="659"/>
      <c r="G41" s="29"/>
      <c r="I41" s="414">
        <f>I28+I39+I40</f>
        <v>425.71031319235334</v>
      </c>
      <c r="J41" s="414">
        <f>J28+J39+J40</f>
        <v>468.77184968625482</v>
      </c>
      <c r="K41" s="414">
        <f>K28+K39+K40</f>
        <v>501.89413446189167</v>
      </c>
    </row>
    <row r="42" spans="1:11" ht="13.5" customHeight="1" thickBot="1">
      <c r="A42" s="65"/>
      <c r="B42" s="66"/>
      <c r="C42" s="309"/>
      <c r="D42" s="294"/>
      <c r="E42" s="295"/>
      <c r="F42" s="659"/>
      <c r="G42" s="29"/>
      <c r="I42" s="291"/>
      <c r="J42" s="291"/>
      <c r="K42" s="291"/>
    </row>
    <row r="43" spans="1:11" ht="18" customHeight="1">
      <c r="A43" s="426" t="s">
        <v>142</v>
      </c>
      <c r="B43" s="32"/>
      <c r="C43" s="282"/>
      <c r="D43" s="283"/>
      <c r="E43" s="284"/>
      <c r="F43" s="659"/>
      <c r="G43" s="29"/>
      <c r="I43" s="292"/>
      <c r="J43" s="292"/>
      <c r="K43" s="293"/>
    </row>
    <row r="44" spans="1:11" ht="18" customHeight="1">
      <c r="A44" s="427" t="s">
        <v>143</v>
      </c>
      <c r="B44" s="428">
        <f>B9-B28</f>
        <v>0</v>
      </c>
      <c r="C44" s="468">
        <f>C9-C28</f>
        <v>-15.684014831312481</v>
      </c>
      <c r="D44" s="469">
        <f>D9-D28</f>
        <v>49.852372912728868</v>
      </c>
      <c r="E44" s="470">
        <f>E9-E28</f>
        <v>89.155530008915377</v>
      </c>
      <c r="F44" s="659"/>
      <c r="G44" s="29"/>
      <c r="I44" s="471">
        <f>I9-I28</f>
        <v>-93.814014831312505</v>
      </c>
      <c r="J44" s="471">
        <f>J9-J28</f>
        <v>-29.857627087271112</v>
      </c>
      <c r="K44" s="470">
        <f>K9-K28</f>
        <v>10.145530008915387</v>
      </c>
    </row>
    <row r="45" spans="1:11" ht="18" customHeight="1" thickBot="1">
      <c r="A45" s="432" t="s">
        <v>144</v>
      </c>
      <c r="B45" s="433">
        <f>B9-B41</f>
        <v>0</v>
      </c>
      <c r="C45" s="472">
        <f>C9-C41</f>
        <v>-174.60031319235333</v>
      </c>
      <c r="D45" s="473">
        <f>D9-D41</f>
        <v>-133.56184968625485</v>
      </c>
      <c r="E45" s="474">
        <f>E9-E41</f>
        <v>-106.33413446189167</v>
      </c>
      <c r="F45" s="659"/>
      <c r="G45" s="29"/>
      <c r="I45" s="475">
        <f>I9-I41</f>
        <v>-252.73031319235335</v>
      </c>
      <c r="J45" s="475">
        <f>J9-J41</f>
        <v>-213.27184968625482</v>
      </c>
      <c r="K45" s="474">
        <f>K9-K41</f>
        <v>-185.34413446189166</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323"/>
      <c r="J47" s="292"/>
      <c r="K47" s="293"/>
    </row>
    <row r="48" spans="1:11" ht="18" customHeight="1">
      <c r="A48" s="123" t="s">
        <v>146</v>
      </c>
      <c r="B48" s="428" t="e">
        <f>ROUND((B28)/B8,2)</f>
        <v>#DIV/0!</v>
      </c>
      <c r="C48" s="468">
        <f>ROUND((C28)/C8,2)</f>
        <v>36</v>
      </c>
      <c r="D48" s="469">
        <f>ROUND((D28)/D8,2)</f>
        <v>38.380000000000003</v>
      </c>
      <c r="E48" s="470">
        <f>ROUND((E28)/E8,2)</f>
        <v>41.08</v>
      </c>
      <c r="F48" s="659"/>
      <c r="G48" s="29"/>
      <c r="I48" s="468">
        <f>ROUND((I28)/I8,2)</f>
        <v>34.200000000000003</v>
      </c>
      <c r="J48" s="471">
        <f>ROUND((J28)/J8,2)</f>
        <v>36.58</v>
      </c>
      <c r="K48" s="470">
        <f>ROUND((K28)/K8,2)</f>
        <v>39.28</v>
      </c>
    </row>
    <row r="49" spans="1:11" ht="18" customHeight="1" thickBot="1">
      <c r="A49" s="438" t="s">
        <v>147</v>
      </c>
      <c r="B49" s="433" t="e">
        <f>ROUND(B41/B8,2)</f>
        <v>#DIV/0!</v>
      </c>
      <c r="C49" s="472">
        <f>ROUND(C41/C8,2)</f>
        <v>56.37</v>
      </c>
      <c r="D49" s="473">
        <f>ROUND(D41/D8,2)</f>
        <v>61.89</v>
      </c>
      <c r="E49" s="474">
        <f>ROUND(E41/E8,2)</f>
        <v>66.14</v>
      </c>
      <c r="F49" s="659"/>
      <c r="G49" s="29"/>
      <c r="I49" s="472">
        <f>ROUND(I41/I8,2)</f>
        <v>54.58</v>
      </c>
      <c r="J49" s="475">
        <f>ROUND(J41/J8,2)</f>
        <v>60.1</v>
      </c>
      <c r="K49" s="474">
        <f>ROUND(K41/K8,2)</f>
        <v>64.349999999999994</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323"/>
      <c r="J51" s="292"/>
      <c r="K51" s="293"/>
    </row>
    <row r="52" spans="1:11" ht="18" customHeight="1">
      <c r="A52" s="123" t="s">
        <v>146</v>
      </c>
      <c r="B52" s="428" t="e">
        <f>ROUND((B28)/B7,2)</f>
        <v>#DIV/0!</v>
      </c>
      <c r="C52" s="468">
        <f>ROUND((C28)/C7,2)</f>
        <v>8.26</v>
      </c>
      <c r="D52" s="469">
        <f>ROUND((D28)/D7,2)</f>
        <v>6.69</v>
      </c>
      <c r="E52" s="470">
        <f>ROUND((E28)/E7,2)</f>
        <v>6.1</v>
      </c>
      <c r="F52" s="659"/>
      <c r="G52" s="29"/>
      <c r="I52" s="468">
        <f>ROUND((I28)/I7,2)</f>
        <v>12.03</v>
      </c>
      <c r="J52" s="471">
        <f>ROUND((J28)/J7,2)</f>
        <v>8.7100000000000009</v>
      </c>
      <c r="K52" s="470">
        <f>ROUND((K28)/K7,2)</f>
        <v>7.55</v>
      </c>
    </row>
    <row r="53" spans="1:11" ht="18" customHeight="1" thickBot="1">
      <c r="A53" s="438" t="s">
        <v>147</v>
      </c>
      <c r="B53" s="433" t="e">
        <f>ROUND(B41/B7,2)</f>
        <v>#DIV/0!</v>
      </c>
      <c r="C53" s="472">
        <f>ROUND(C41/C7,2)</f>
        <v>12.94</v>
      </c>
      <c r="D53" s="473">
        <f>ROUND(D41/D7,2)</f>
        <v>10.78</v>
      </c>
      <c r="E53" s="474">
        <f>ROUND(E41/E7,2)</f>
        <v>9.83</v>
      </c>
      <c r="F53" s="659"/>
      <c r="G53" s="29"/>
      <c r="I53" s="472">
        <f>ROUND(I41/I7,2)</f>
        <v>19.2</v>
      </c>
      <c r="J53" s="475">
        <f>ROUND(J41/J7,2)</f>
        <v>14.31</v>
      </c>
      <c r="K53" s="474">
        <f>ROUND(K41/K7,2)</f>
        <v>12.37</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22.176716061095352</v>
      </c>
      <c r="D56" s="476">
        <f>J7</f>
        <v>32.756079099289309</v>
      </c>
      <c r="E56" s="476">
        <f>K7</f>
        <v>40.583251120003077</v>
      </c>
      <c r="F56" s="659"/>
    </row>
    <row r="57" spans="1:11" ht="18" customHeight="1">
      <c r="A57" s="427" t="s">
        <v>151</v>
      </c>
      <c r="B57" s="45"/>
      <c r="C57" s="476">
        <f>I44</f>
        <v>-93.814014831312505</v>
      </c>
      <c r="D57" s="476">
        <f>J44</f>
        <v>-29.857627087271112</v>
      </c>
      <c r="E57" s="476">
        <f>K44</f>
        <v>10.145530008915387</v>
      </c>
      <c r="F57" s="659"/>
    </row>
    <row r="58" spans="1:11" ht="18" customHeight="1" thickBot="1">
      <c r="A58" s="432" t="s">
        <v>152</v>
      </c>
      <c r="B58" s="46"/>
      <c r="C58" s="477">
        <f>I45</f>
        <v>-252.73031319235335</v>
      </c>
      <c r="D58" s="477">
        <f>J45</f>
        <v>-213.27184968625482</v>
      </c>
      <c r="E58" s="477">
        <f>K45</f>
        <v>-185.34413446189166</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65"/>
  <sheetViews>
    <sheetView showGridLines="0" topLeftCell="A24" workbookViewId="0">
      <selection activeCell="C39" sqref="C39"/>
    </sheetView>
  </sheetViews>
  <sheetFormatPr defaultRowHeight="18" customHeight="1"/>
  <cols>
    <col min="1" max="1" width="55.7109375" customWidth="1"/>
    <col min="2" max="3" width="10" bestFit="1" customWidth="1"/>
    <col min="4" max="4" width="47.7109375" customWidth="1"/>
    <col min="9" max="9" width="12.28515625" customWidth="1"/>
  </cols>
  <sheetData>
    <row r="1" spans="1:9" ht="18" customHeight="1">
      <c r="A1" s="553" t="s">
        <v>230</v>
      </c>
      <c r="B1" s="103"/>
      <c r="C1" s="103"/>
    </row>
    <row r="2" spans="1:9" ht="18" customHeight="1" thickBot="1">
      <c r="A2" s="104"/>
      <c r="B2" s="554" t="s">
        <v>96</v>
      </c>
      <c r="C2" s="104"/>
      <c r="D2" s="376" t="s">
        <v>97</v>
      </c>
    </row>
    <row r="3" spans="1:9" ht="18" customHeight="1" thickBot="1">
      <c r="A3" s="105" t="s">
        <v>98</v>
      </c>
      <c r="B3" s="655" t="s">
        <v>231</v>
      </c>
      <c r="C3" s="660"/>
      <c r="D3" s="661"/>
    </row>
    <row r="4" spans="1:9" ht="18" customHeight="1" thickBot="1">
      <c r="A4" s="106"/>
      <c r="B4" s="178" t="s">
        <v>198</v>
      </c>
      <c r="C4" s="139" t="s">
        <v>102</v>
      </c>
      <c r="D4" s="654" t="s">
        <v>232</v>
      </c>
      <c r="I4" s="515" t="s">
        <v>183</v>
      </c>
    </row>
    <row r="5" spans="1:9" ht="18" customHeight="1" thickBot="1">
      <c r="A5" s="107" t="s">
        <v>104</v>
      </c>
      <c r="B5" s="108"/>
      <c r="C5" s="131" t="s">
        <v>200</v>
      </c>
      <c r="D5" s="659"/>
      <c r="I5" s="165" t="s">
        <v>200</v>
      </c>
    </row>
    <row r="6" spans="1:9" ht="18" customHeight="1">
      <c r="A6" s="478" t="s">
        <v>108</v>
      </c>
      <c r="B6" s="81"/>
      <c r="C6" s="252"/>
      <c r="D6" s="659"/>
      <c r="I6" s="291"/>
    </row>
    <row r="7" spans="1:9" ht="18" customHeight="1">
      <c r="A7" s="107" t="s">
        <v>184</v>
      </c>
      <c r="B7" s="79"/>
      <c r="C7" s="607">
        <v>1850</v>
      </c>
      <c r="D7" s="659"/>
      <c r="I7" s="382">
        <v>1800</v>
      </c>
    </row>
    <row r="8" spans="1:9" ht="18" customHeight="1" thickBot="1">
      <c r="A8" s="107" t="s">
        <v>185</v>
      </c>
      <c r="B8" s="132"/>
      <c r="C8" s="608">
        <v>0.27</v>
      </c>
      <c r="D8" s="659"/>
      <c r="I8" s="609">
        <f>C8</f>
        <v>0.27</v>
      </c>
    </row>
    <row r="9" spans="1:9" ht="18" customHeight="1" thickBot="1">
      <c r="A9" s="105" t="s">
        <v>111</v>
      </c>
      <c r="B9" s="575">
        <f>ROUND((B8*B7),2)</f>
        <v>0</v>
      </c>
      <c r="C9" s="610">
        <f>ROUND((C8*C7),2)</f>
        <v>499.5</v>
      </c>
      <c r="D9" s="659"/>
      <c r="I9" s="487">
        <f>ROUND((I8*I7),2)</f>
        <v>486</v>
      </c>
    </row>
    <row r="10" spans="1:9">
      <c r="A10" s="47"/>
      <c r="B10" s="78"/>
      <c r="C10" s="251"/>
      <c r="D10" s="659"/>
      <c r="I10" s="227"/>
    </row>
    <row r="11" spans="1:9" ht="18" customHeight="1" thickBot="1">
      <c r="A11" s="106" t="s">
        <v>112</v>
      </c>
      <c r="B11" s="78"/>
      <c r="C11" s="251"/>
      <c r="D11" s="659"/>
      <c r="I11" s="227"/>
    </row>
    <row r="12" spans="1:9" ht="18" customHeight="1">
      <c r="A12" s="478" t="s">
        <v>113</v>
      </c>
      <c r="B12" s="81"/>
      <c r="C12" s="252"/>
      <c r="D12" s="659"/>
      <c r="I12" s="227"/>
    </row>
    <row r="13" spans="1:9" ht="18" customHeight="1">
      <c r="A13" s="107" t="s">
        <v>114</v>
      </c>
      <c r="B13" s="82"/>
      <c r="C13" s="611">
        <v>109.45</v>
      </c>
      <c r="D13" s="659"/>
      <c r="I13" s="406">
        <f>C13</f>
        <v>109.45</v>
      </c>
    </row>
    <row r="14" spans="1:9" ht="18" customHeight="1">
      <c r="A14" s="107" t="s">
        <v>115</v>
      </c>
      <c r="B14" s="82"/>
      <c r="C14" s="611">
        <v>3.2707564115357748</v>
      </c>
      <c r="D14" s="659"/>
      <c r="I14" s="406">
        <f>C14</f>
        <v>3.2707564115357748</v>
      </c>
    </row>
    <row r="15" spans="1:9" ht="18" customHeight="1">
      <c r="A15" s="107" t="s">
        <v>116</v>
      </c>
      <c r="B15" s="82"/>
      <c r="C15" s="612">
        <v>25.37875798942634</v>
      </c>
      <c r="D15" s="659"/>
      <c r="I15" s="406">
        <f>C15</f>
        <v>25.37875798942634</v>
      </c>
    </row>
    <row r="16" spans="1:9" ht="18" customHeight="1">
      <c r="A16" s="107" t="s">
        <v>117</v>
      </c>
      <c r="B16" s="82"/>
      <c r="C16" s="612">
        <v>14.41681740101609</v>
      </c>
      <c r="D16" s="659"/>
      <c r="I16" s="406">
        <f>C16</f>
        <v>14.41681740101609</v>
      </c>
    </row>
    <row r="17" spans="1:9" ht="18" customHeight="1">
      <c r="A17" s="107" t="s">
        <v>118</v>
      </c>
      <c r="B17" s="83"/>
      <c r="C17" s="613">
        <v>0</v>
      </c>
      <c r="D17" s="659"/>
      <c r="I17" s="406">
        <f>C17</f>
        <v>0</v>
      </c>
    </row>
    <row r="18" spans="1:9" ht="18" customHeight="1">
      <c r="A18" s="107" t="s">
        <v>119</v>
      </c>
      <c r="B18" s="82"/>
      <c r="C18" s="611">
        <v>86.469203462364703</v>
      </c>
      <c r="D18" s="659"/>
      <c r="I18" s="406">
        <f>C18</f>
        <v>86.469203462364703</v>
      </c>
    </row>
    <row r="19" spans="1:9" ht="18" customHeight="1">
      <c r="A19" s="107" t="s">
        <v>120</v>
      </c>
      <c r="B19" s="82"/>
      <c r="C19" s="611">
        <v>0</v>
      </c>
      <c r="D19" s="659"/>
      <c r="I19" s="406">
        <f>C19</f>
        <v>0</v>
      </c>
    </row>
    <row r="20" spans="1:9" ht="18" customHeight="1">
      <c r="A20" s="107" t="s">
        <v>121</v>
      </c>
      <c r="B20" s="82"/>
      <c r="C20" s="611">
        <v>9.93</v>
      </c>
      <c r="D20" s="659"/>
      <c r="I20" s="406">
        <f>C20</f>
        <v>9.93</v>
      </c>
    </row>
    <row r="21" spans="1:9" ht="18" customHeight="1">
      <c r="A21" s="107" t="s">
        <v>122</v>
      </c>
      <c r="B21" s="83"/>
      <c r="C21" s="614">
        <v>22.439275341666669</v>
      </c>
      <c r="D21" s="659"/>
      <c r="I21" s="406">
        <f>C21</f>
        <v>22.439275341666669</v>
      </c>
    </row>
    <row r="22" spans="1:9" ht="18" customHeight="1">
      <c r="A22" s="107" t="s">
        <v>123</v>
      </c>
      <c r="B22" s="82"/>
      <c r="C22" s="611">
        <v>13.039497446998871</v>
      </c>
      <c r="D22" s="659"/>
      <c r="I22" s="406">
        <f>C22</f>
        <v>13.039497446998871</v>
      </c>
    </row>
    <row r="23" spans="1:9" ht="18" customHeight="1">
      <c r="A23" s="107" t="s">
        <v>124</v>
      </c>
      <c r="B23" s="82"/>
      <c r="C23" s="611">
        <v>21</v>
      </c>
      <c r="D23" s="659"/>
      <c r="I23" s="406">
        <f>C23</f>
        <v>21</v>
      </c>
    </row>
    <row r="24" spans="1:9" ht="18" customHeight="1">
      <c r="A24" s="107" t="s">
        <v>125</v>
      </c>
      <c r="B24" s="84"/>
      <c r="C24" s="615">
        <v>12.686000061035161</v>
      </c>
      <c r="D24" s="659"/>
      <c r="I24" s="406">
        <f>C24</f>
        <v>12.686000061035161</v>
      </c>
    </row>
    <row r="25" spans="1:9" ht="18" customHeight="1">
      <c r="A25" s="107" t="s">
        <v>126</v>
      </c>
      <c r="B25" s="84"/>
      <c r="C25" s="615">
        <v>14</v>
      </c>
      <c r="D25" s="659"/>
      <c r="I25" s="406">
        <f>C25</f>
        <v>14</v>
      </c>
    </row>
    <row r="26" spans="1:9" ht="18" customHeight="1">
      <c r="A26" s="107" t="s">
        <v>127</v>
      </c>
      <c r="B26" s="83"/>
      <c r="C26" s="614">
        <v>5.7688493845177211</v>
      </c>
      <c r="D26" s="659"/>
      <c r="I26" s="406">
        <f>C26</f>
        <v>5.7688493845177211</v>
      </c>
    </row>
    <row r="27" spans="1:9" ht="18" customHeight="1" thickBot="1">
      <c r="A27" s="564" t="s">
        <v>128</v>
      </c>
      <c r="B27" s="85"/>
      <c r="C27" s="616">
        <v>12.79322143061219</v>
      </c>
      <c r="D27" s="659"/>
      <c r="I27" s="406">
        <f>C27</f>
        <v>12.79322143061219</v>
      </c>
    </row>
    <row r="28" spans="1:9" ht="18" customHeight="1" thickBot="1">
      <c r="A28" s="105" t="s">
        <v>129</v>
      </c>
      <c r="B28" s="550">
        <f>SUM(B13:B27)</f>
        <v>0</v>
      </c>
      <c r="C28" s="617">
        <f>SUM(C13:C27)</f>
        <v>350.64237892917345</v>
      </c>
      <c r="D28" s="659"/>
      <c r="I28" s="414">
        <f>SUM(I13:I27)</f>
        <v>350.64237892917345</v>
      </c>
    </row>
    <row r="29" spans="1:9">
      <c r="A29" s="47"/>
      <c r="B29" s="78"/>
      <c r="C29" s="251"/>
      <c r="D29" s="659"/>
      <c r="I29" s="291"/>
    </row>
    <row r="30" spans="1:9" ht="18" customHeight="1" thickBot="1">
      <c r="A30" s="106" t="s">
        <v>130</v>
      </c>
      <c r="B30" s="78"/>
      <c r="C30" s="251"/>
      <c r="D30" s="659"/>
      <c r="I30" s="291"/>
    </row>
    <row r="31" spans="1:9" ht="18" customHeight="1">
      <c r="A31" s="618" t="s">
        <v>131</v>
      </c>
      <c r="B31" s="133"/>
      <c r="C31" s="619">
        <v>0.97564142535347476</v>
      </c>
      <c r="D31" s="659"/>
      <c r="I31" s="461">
        <f>C31</f>
        <v>0.97564142535347476</v>
      </c>
    </row>
    <row r="32" spans="1:9" ht="18" customHeight="1">
      <c r="A32" s="107" t="s">
        <v>132</v>
      </c>
      <c r="B32" s="87"/>
      <c r="C32" s="620">
        <v>6.6426981881809022</v>
      </c>
      <c r="D32" s="659"/>
      <c r="I32" s="461">
        <f>C32</f>
        <v>6.6426981881809022</v>
      </c>
    </row>
    <row r="33" spans="1:9" ht="18" customHeight="1">
      <c r="A33" s="107" t="s">
        <v>133</v>
      </c>
      <c r="B33" s="88"/>
      <c r="C33" s="621">
        <v>3.9864276841171269</v>
      </c>
      <c r="D33" s="659"/>
      <c r="I33" s="461">
        <f>C33</f>
        <v>3.9864276841171269</v>
      </c>
    </row>
    <row r="34" spans="1:9" ht="18" customHeight="1">
      <c r="A34" s="107" t="s">
        <v>134</v>
      </c>
      <c r="B34" s="89"/>
      <c r="C34" s="620">
        <v>53.66254718572614</v>
      </c>
      <c r="D34" s="659"/>
      <c r="I34" s="461">
        <f>C34</f>
        <v>53.66254718572614</v>
      </c>
    </row>
    <row r="35" spans="1:9" ht="18" customHeight="1">
      <c r="A35" s="107" t="s">
        <v>135</v>
      </c>
      <c r="B35" s="86"/>
      <c r="C35" s="621">
        <v>1.9</v>
      </c>
      <c r="D35" s="659"/>
      <c r="I35" s="461">
        <f>C35</f>
        <v>1.9</v>
      </c>
    </row>
    <row r="36" spans="1:9" ht="18" customHeight="1">
      <c r="A36" s="107" t="s">
        <v>136</v>
      </c>
      <c r="B36" s="89"/>
      <c r="C36" s="620">
        <v>33.852541448939391</v>
      </c>
      <c r="D36" s="659"/>
      <c r="I36" s="461">
        <f>C36</f>
        <v>33.852541448939391</v>
      </c>
    </row>
    <row r="37" spans="1:9" ht="18" customHeight="1">
      <c r="A37" s="107" t="s">
        <v>137</v>
      </c>
      <c r="B37" s="86"/>
      <c r="C37" s="621">
        <v>1.737866666666666</v>
      </c>
      <c r="D37" s="659"/>
      <c r="I37" s="461">
        <f>C37</f>
        <v>1.737866666666666</v>
      </c>
    </row>
    <row r="38" spans="1:9" ht="18" customHeight="1" thickBot="1">
      <c r="A38" s="564" t="s">
        <v>138</v>
      </c>
      <c r="B38" s="127"/>
      <c r="C38" s="622">
        <v>80.656499999999994</v>
      </c>
      <c r="D38" s="659"/>
      <c r="I38" s="461">
        <f>C38</f>
        <v>80.656499999999994</v>
      </c>
    </row>
    <row r="39" spans="1:9" ht="18" customHeight="1" thickBot="1">
      <c r="A39" s="105" t="s">
        <v>139</v>
      </c>
      <c r="B39" s="550">
        <f>SUM(B31:B38)</f>
        <v>0</v>
      </c>
      <c r="C39" s="617">
        <f>SUM(C31:C38)</f>
        <v>183.41422259898371</v>
      </c>
      <c r="D39" s="659"/>
      <c r="I39" s="414">
        <f>SUM(I31:I38)</f>
        <v>183.41422259898371</v>
      </c>
    </row>
    <row r="40" spans="1:9" ht="18" customHeight="1" thickBot="1">
      <c r="A40" s="107" t="s">
        <v>140</v>
      </c>
      <c r="B40" s="83"/>
      <c r="C40" s="342"/>
      <c r="D40" s="659"/>
      <c r="I40" s="291"/>
    </row>
    <row r="41" spans="1:9" ht="18" customHeight="1" thickBot="1">
      <c r="A41" s="425" t="s">
        <v>141</v>
      </c>
      <c r="B41" s="550">
        <f>B28+B39+B40</f>
        <v>0</v>
      </c>
      <c r="C41" s="623">
        <f>C28+C39+C40</f>
        <v>534.05660152815722</v>
      </c>
      <c r="D41" s="659"/>
      <c r="I41" s="414">
        <f>I28+I39+I40</f>
        <v>534.05660152815722</v>
      </c>
    </row>
    <row r="42" spans="1:9" ht="13.5" customHeight="1" thickBot="1">
      <c r="A42" s="65"/>
      <c r="B42" s="110"/>
      <c r="C42" s="343"/>
      <c r="D42" s="659"/>
      <c r="I42" s="291"/>
    </row>
    <row r="43" spans="1:9" ht="18" customHeight="1">
      <c r="A43" s="507" t="s">
        <v>142</v>
      </c>
      <c r="B43" s="81"/>
      <c r="C43" s="344"/>
      <c r="D43" s="659"/>
      <c r="I43" s="292"/>
    </row>
    <row r="44" spans="1:9" ht="18" customHeight="1">
      <c r="A44" s="427" t="s">
        <v>143</v>
      </c>
      <c r="B44" s="566">
        <f>B9-B28</f>
        <v>0</v>
      </c>
      <c r="C44" s="471">
        <f>C9-C28</f>
        <v>148.85762107082655</v>
      </c>
      <c r="D44" s="659"/>
      <c r="I44" s="471">
        <f>I9-I28</f>
        <v>135.35762107082655</v>
      </c>
    </row>
    <row r="45" spans="1:9" ht="18" customHeight="1" thickBot="1">
      <c r="A45" s="432" t="s">
        <v>144</v>
      </c>
      <c r="B45" s="559">
        <f>B9-B41</f>
        <v>0</v>
      </c>
      <c r="C45" s="475">
        <f>C9-C41</f>
        <v>-34.556601528157216</v>
      </c>
      <c r="D45" s="659"/>
      <c r="I45" s="475">
        <f>I9-I41</f>
        <v>-48.056601528157216</v>
      </c>
    </row>
    <row r="46" spans="1:9" ht="13.5" customHeight="1" thickBot="1">
      <c r="A46" s="51"/>
      <c r="B46" s="110"/>
      <c r="C46" s="343"/>
      <c r="D46" s="659"/>
      <c r="I46" s="291"/>
    </row>
    <row r="47" spans="1:9" ht="18" customHeight="1">
      <c r="A47" s="478" t="s">
        <v>186</v>
      </c>
      <c r="B47" s="111"/>
      <c r="C47" s="345"/>
      <c r="D47" s="659"/>
      <c r="I47" s="292"/>
    </row>
    <row r="48" spans="1:9" ht="18" customHeight="1">
      <c r="A48" s="106" t="s">
        <v>146</v>
      </c>
      <c r="B48" s="521" t="e">
        <f>ROUND((B28)/B8,2)</f>
        <v>#DIV/0!</v>
      </c>
      <c r="C48" s="523">
        <f>ROUND((C28)/C8,2)</f>
        <v>1298.68</v>
      </c>
      <c r="D48" s="659"/>
      <c r="I48" s="523">
        <f>ROUND((I28)/I8,2)</f>
        <v>1298.68</v>
      </c>
    </row>
    <row r="49" spans="1:9" ht="18" customHeight="1" thickBot="1">
      <c r="A49" s="524" t="s">
        <v>147</v>
      </c>
      <c r="B49" s="525" t="e">
        <f>ROUND(B41/B8,2)</f>
        <v>#DIV/0!</v>
      </c>
      <c r="C49" s="527">
        <f>ROUND(C41/C8,2)</f>
        <v>1977.99</v>
      </c>
      <c r="D49" s="659"/>
      <c r="I49" s="527">
        <f>ROUND(I41/I8,2)</f>
        <v>1977.99</v>
      </c>
    </row>
    <row r="50" spans="1:9" ht="13.5" customHeight="1" thickBot="1">
      <c r="A50" s="51"/>
      <c r="B50" s="112"/>
      <c r="C50" s="346"/>
      <c r="D50" s="659"/>
      <c r="I50" s="291"/>
    </row>
    <row r="51" spans="1:9" ht="18" customHeight="1">
      <c r="A51" s="478" t="s">
        <v>187</v>
      </c>
      <c r="B51" s="111"/>
      <c r="C51" s="345"/>
      <c r="D51" s="659"/>
      <c r="I51" s="292"/>
    </row>
    <row r="52" spans="1:9" ht="18" customHeight="1">
      <c r="A52" s="106" t="s">
        <v>146</v>
      </c>
      <c r="B52" s="431" t="e">
        <f>ROUND((B28)/B7,2)</f>
        <v>#DIV/0!</v>
      </c>
      <c r="C52" s="471">
        <f>ROUND((C28)/C7,2)</f>
        <v>0.19</v>
      </c>
      <c r="D52" s="659"/>
      <c r="I52" s="471">
        <f>ROUND((I28)/I7,2)</f>
        <v>0.19</v>
      </c>
    </row>
    <row r="53" spans="1:9" ht="18" customHeight="1" thickBot="1">
      <c r="A53" s="524" t="s">
        <v>147</v>
      </c>
      <c r="B53" s="436" t="e">
        <f>ROUND(B41/B7,2)</f>
        <v>#DIV/0!</v>
      </c>
      <c r="C53" s="475">
        <f>ROUND(C41/C7,2)</f>
        <v>0.28999999999999998</v>
      </c>
      <c r="D53" s="659"/>
      <c r="I53" s="475">
        <f>ROUND(I41/I7,2)</f>
        <v>0.3</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1800</v>
      </c>
      <c r="D56" s="659"/>
    </row>
    <row r="57" spans="1:9" ht="18" customHeight="1">
      <c r="A57" s="528" t="s">
        <v>151</v>
      </c>
      <c r="B57" s="115"/>
      <c r="C57" s="485">
        <f>I44</f>
        <v>135.35762107082655</v>
      </c>
      <c r="D57" s="659"/>
    </row>
    <row r="58" spans="1:9" ht="18" customHeight="1" thickBot="1">
      <c r="A58" s="530" t="s">
        <v>152</v>
      </c>
      <c r="B58" s="116"/>
      <c r="C58" s="412">
        <f>I45</f>
        <v>-48.056601528157216</v>
      </c>
      <c r="D58" s="662"/>
    </row>
    <row r="59" spans="1:9" ht="18" customHeight="1">
      <c r="A59" s="441" t="s">
        <v>153</v>
      </c>
      <c r="B59" s="13"/>
      <c r="C59" s="13"/>
    </row>
    <row r="60" spans="1:9" ht="18" customHeight="1">
      <c r="A60" s="441" t="s">
        <v>233</v>
      </c>
      <c r="B60" s="118"/>
      <c r="C60" s="118"/>
    </row>
    <row r="61" spans="1:9">
      <c r="A61" s="15"/>
      <c r="B61" s="17"/>
      <c r="C61" s="273"/>
    </row>
    <row r="62" spans="1:9">
      <c r="A62" s="17"/>
      <c r="B62" s="17"/>
      <c r="C62" s="17"/>
    </row>
    <row r="63" spans="1:9">
      <c r="A63" s="17"/>
      <c r="B63" s="17"/>
      <c r="C63" s="17"/>
    </row>
    <row r="64" spans="1:9">
      <c r="A64" s="119"/>
      <c r="B64" s="120"/>
      <c r="C64" s="120"/>
    </row>
    <row r="65" spans="1:3">
      <c r="A65" s="119"/>
      <c r="B65" s="121"/>
      <c r="C65" s="121"/>
    </row>
  </sheetData>
  <mergeCells count="2">
    <mergeCell ref="D4:D58"/>
    <mergeCell ref="B3:D3"/>
  </mergeCells>
  <pageMargins left="0.7" right="0.7" top="0.75" bottom="0.75" header="0.3" footer="0.3"/>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G63"/>
  <sheetViews>
    <sheetView showGridLines="0" topLeftCell="A29" workbookViewId="0">
      <selection activeCell="C28" sqref="C28"/>
    </sheetView>
  </sheetViews>
  <sheetFormatPr defaultRowHeight="18" customHeight="1"/>
  <cols>
    <col min="1" max="1" width="55.7109375" customWidth="1"/>
    <col min="2" max="2" width="9.7109375" customWidth="1"/>
    <col min="3" max="3" width="9.28515625" customWidth="1"/>
    <col min="4" max="4" width="51.140625" customWidth="1"/>
    <col min="7" max="7" width="13.42578125" customWidth="1"/>
  </cols>
  <sheetData>
    <row r="1" spans="1:7" ht="18" customHeight="1">
      <c r="A1" s="377" t="s">
        <v>234</v>
      </c>
      <c r="B1" s="16"/>
      <c r="C1" s="16"/>
      <c r="D1" s="17"/>
    </row>
    <row r="2" spans="1:7" ht="18" customHeight="1" thickBot="1">
      <c r="A2" s="18"/>
      <c r="B2" s="378" t="s">
        <v>96</v>
      </c>
      <c r="C2" s="18"/>
      <c r="D2" s="378" t="s">
        <v>97</v>
      </c>
    </row>
    <row r="3" spans="1:7" ht="18" customHeight="1" thickBot="1">
      <c r="A3" s="98" t="s">
        <v>98</v>
      </c>
      <c r="B3" s="655" t="s">
        <v>235</v>
      </c>
      <c r="C3" s="660"/>
      <c r="D3" s="661"/>
    </row>
    <row r="4" spans="1:7" ht="18" customHeight="1" thickBot="1">
      <c r="B4" s="59" t="s">
        <v>101</v>
      </c>
      <c r="C4" s="178" t="s">
        <v>102</v>
      </c>
      <c r="D4" s="656" t="s">
        <v>236</v>
      </c>
      <c r="G4" s="515" t="s">
        <v>183</v>
      </c>
    </row>
    <row r="5" spans="1:7" ht="18" customHeight="1" thickBot="1">
      <c r="A5" s="60" t="s">
        <v>104</v>
      </c>
      <c r="B5" s="77"/>
      <c r="C5" s="177" t="s">
        <v>107</v>
      </c>
      <c r="D5" s="659"/>
      <c r="G5" s="166" t="s">
        <v>107</v>
      </c>
    </row>
    <row r="6" spans="1:7" ht="18" customHeight="1">
      <c r="A6" s="624" t="s">
        <v>108</v>
      </c>
      <c r="B6" s="78"/>
      <c r="C6" s="61"/>
      <c r="D6" s="659"/>
      <c r="G6" s="24"/>
    </row>
    <row r="7" spans="1:7" ht="18" customHeight="1">
      <c r="A7" s="107" t="s">
        <v>215</v>
      </c>
      <c r="B7" s="79"/>
      <c r="C7" s="590">
        <v>3300.3</v>
      </c>
      <c r="D7" s="659"/>
      <c r="E7" s="29"/>
      <c r="G7" s="382">
        <v>2070.1999999999998</v>
      </c>
    </row>
    <row r="8" spans="1:7" ht="18" customHeight="1" thickBot="1">
      <c r="A8" s="107" t="s">
        <v>216</v>
      </c>
      <c r="B8" s="80"/>
      <c r="C8" s="457">
        <v>0.1</v>
      </c>
      <c r="D8" s="659"/>
      <c r="E8" s="29"/>
      <c r="G8" s="406">
        <f>C8</f>
        <v>0.1</v>
      </c>
    </row>
    <row r="9" spans="1:7" ht="18" customHeight="1" thickBot="1">
      <c r="A9" s="98" t="s">
        <v>111</v>
      </c>
      <c r="B9" s="538">
        <f>ROUND((B8*B7),2)</f>
        <v>0</v>
      </c>
      <c r="C9" s="625">
        <f>ROUND((C8*C7),2)</f>
        <v>330.03</v>
      </c>
      <c r="D9" s="659"/>
      <c r="E9" s="29"/>
      <c r="G9" s="487">
        <f>ROUND((G8*G7),2)</f>
        <v>207.02</v>
      </c>
    </row>
    <row r="10" spans="1:7">
      <c r="A10" s="74"/>
      <c r="B10" s="81"/>
      <c r="C10" s="239"/>
      <c r="D10" s="659"/>
      <c r="E10" s="29"/>
      <c r="G10" s="227"/>
    </row>
    <row r="11" spans="1:7" ht="18" customHeight="1">
      <c r="A11" s="624" t="s">
        <v>112</v>
      </c>
      <c r="B11" s="78"/>
      <c r="C11" s="250"/>
      <c r="D11" s="659"/>
      <c r="E11" s="29"/>
      <c r="G11" s="227"/>
    </row>
    <row r="12" spans="1:7" ht="18" customHeight="1">
      <c r="A12" s="624" t="s">
        <v>113</v>
      </c>
      <c r="B12" s="78"/>
      <c r="C12" s="250"/>
      <c r="D12" s="659"/>
      <c r="E12" s="29"/>
      <c r="G12" s="227"/>
    </row>
    <row r="13" spans="1:7" ht="18" customHeight="1">
      <c r="A13" s="60" t="s">
        <v>114</v>
      </c>
      <c r="B13" s="82"/>
      <c r="C13" s="405">
        <v>48.87</v>
      </c>
      <c r="D13" s="659"/>
      <c r="E13" s="29"/>
      <c r="G13" s="406">
        <f>C13</f>
        <v>48.87</v>
      </c>
    </row>
    <row r="14" spans="1:7" ht="18" customHeight="1">
      <c r="A14" s="60" t="s">
        <v>115</v>
      </c>
      <c r="B14" s="82"/>
      <c r="C14" s="405">
        <v>10.763762008872281</v>
      </c>
      <c r="D14" s="659"/>
      <c r="E14" s="29"/>
      <c r="G14" s="406">
        <f>C14</f>
        <v>10.763762008872281</v>
      </c>
    </row>
    <row r="15" spans="1:7" ht="18" customHeight="1">
      <c r="A15" s="107" t="s">
        <v>116</v>
      </c>
      <c r="B15" s="82"/>
      <c r="C15" s="490">
        <v>12.8531129172256</v>
      </c>
      <c r="D15" s="659"/>
      <c r="E15" s="29"/>
      <c r="G15" s="406">
        <f>C15</f>
        <v>12.8531129172256</v>
      </c>
    </row>
    <row r="16" spans="1:7" ht="18" customHeight="1">
      <c r="A16" s="107" t="s">
        <v>117</v>
      </c>
      <c r="B16" s="82"/>
      <c r="C16" s="490">
        <v>71.122965845012715</v>
      </c>
      <c r="D16" s="659"/>
      <c r="E16" s="29"/>
      <c r="G16" s="406">
        <f>C16</f>
        <v>71.122965845012715</v>
      </c>
    </row>
    <row r="17" spans="1:7" ht="18" customHeight="1">
      <c r="A17" s="60" t="s">
        <v>118</v>
      </c>
      <c r="B17" s="83"/>
      <c r="C17" s="493">
        <v>0</v>
      </c>
      <c r="D17" s="659"/>
      <c r="E17" s="29"/>
      <c r="G17" s="406">
        <f>C17</f>
        <v>0</v>
      </c>
    </row>
    <row r="18" spans="1:7" ht="18" customHeight="1">
      <c r="A18" s="60" t="s">
        <v>119</v>
      </c>
      <c r="B18" s="82"/>
      <c r="C18" s="405">
        <v>82.48</v>
      </c>
      <c r="D18" s="659"/>
      <c r="E18" s="29"/>
      <c r="G18" s="406">
        <f>C18</f>
        <v>82.48</v>
      </c>
    </row>
    <row r="19" spans="1:7" ht="18" customHeight="1">
      <c r="A19" s="60" t="s">
        <v>120</v>
      </c>
      <c r="B19" s="82"/>
      <c r="C19" s="405">
        <v>14.74480151228734</v>
      </c>
      <c r="D19" s="659"/>
      <c r="E19" s="29"/>
      <c r="G19" s="406">
        <f>C19</f>
        <v>14.74480151228734</v>
      </c>
    </row>
    <row r="20" spans="1:7" ht="18" customHeight="1">
      <c r="A20" s="60" t="s">
        <v>121</v>
      </c>
      <c r="B20" s="82"/>
      <c r="C20" s="405">
        <v>22.35</v>
      </c>
      <c r="D20" s="659"/>
      <c r="E20" s="29"/>
      <c r="G20" s="406">
        <f>C20</f>
        <v>22.35</v>
      </c>
    </row>
    <row r="21" spans="1:7" ht="18" customHeight="1">
      <c r="A21" s="60" t="s">
        <v>122</v>
      </c>
      <c r="B21" s="83"/>
      <c r="C21" s="457">
        <v>25.98231881666667</v>
      </c>
      <c r="D21" s="659"/>
      <c r="E21" s="29"/>
      <c r="G21" s="406">
        <f>C21</f>
        <v>25.98231881666667</v>
      </c>
    </row>
    <row r="22" spans="1:7" ht="18" customHeight="1">
      <c r="A22" s="60" t="s">
        <v>123</v>
      </c>
      <c r="B22" s="82"/>
      <c r="C22" s="405">
        <v>14.75790247400408</v>
      </c>
      <c r="D22" s="659"/>
      <c r="E22" s="29"/>
      <c r="G22" s="406">
        <f>C22</f>
        <v>14.75790247400408</v>
      </c>
    </row>
    <row r="23" spans="1:7" ht="18" customHeight="1">
      <c r="A23" s="60" t="s">
        <v>124</v>
      </c>
      <c r="B23" s="82"/>
      <c r="C23" s="405">
        <v>21</v>
      </c>
      <c r="D23" s="659"/>
      <c r="E23" s="29"/>
      <c r="G23" s="406">
        <f>C23</f>
        <v>21</v>
      </c>
    </row>
    <row r="24" spans="1:7" ht="18" customHeight="1">
      <c r="A24" s="60" t="s">
        <v>125</v>
      </c>
      <c r="B24" s="84"/>
      <c r="C24" s="514">
        <v>10.551760843376631</v>
      </c>
      <c r="D24" s="659"/>
      <c r="E24" s="29"/>
      <c r="G24" s="406">
        <f>C24</f>
        <v>10.551760843376631</v>
      </c>
    </row>
    <row r="25" spans="1:7" ht="18" customHeight="1">
      <c r="A25" s="107" t="s">
        <v>126</v>
      </c>
      <c r="B25" s="84"/>
      <c r="C25" s="514">
        <v>14</v>
      </c>
      <c r="D25" s="659"/>
      <c r="E25" s="29"/>
      <c r="G25" s="406">
        <f>C25</f>
        <v>14</v>
      </c>
    </row>
    <row r="26" spans="1:7" ht="18" customHeight="1">
      <c r="A26" s="60" t="s">
        <v>127</v>
      </c>
      <c r="B26" s="83"/>
      <c r="C26" s="457">
        <v>6.6563646744435241</v>
      </c>
      <c r="D26" s="659"/>
      <c r="E26" s="29"/>
      <c r="G26" s="406">
        <f>C26</f>
        <v>6.6563646744435241</v>
      </c>
    </row>
    <row r="27" spans="1:7" ht="18" customHeight="1" thickBot="1">
      <c r="A27" s="60" t="s">
        <v>128</v>
      </c>
      <c r="B27" s="85"/>
      <c r="C27" s="409">
        <v>13.48556918694619</v>
      </c>
      <c r="D27" s="659"/>
      <c r="E27" s="29"/>
      <c r="G27" s="406">
        <f>C27</f>
        <v>13.48556918694619</v>
      </c>
    </row>
    <row r="28" spans="1:7" ht="18" customHeight="1" thickBot="1">
      <c r="A28" s="98" t="s">
        <v>129</v>
      </c>
      <c r="B28" s="549">
        <f>SUM(B13:B27)</f>
        <v>0</v>
      </c>
      <c r="C28" s="413">
        <f>SUM(C13:C27)</f>
        <v>369.61855827883511</v>
      </c>
      <c r="D28" s="659"/>
      <c r="E28" s="29"/>
      <c r="G28" s="414">
        <f>SUM(G13:G27)</f>
        <v>369.61855827883511</v>
      </c>
    </row>
    <row r="29" spans="1:7">
      <c r="A29" s="74"/>
      <c r="B29" s="78"/>
      <c r="C29" s="250"/>
      <c r="D29" s="659"/>
      <c r="E29" s="29"/>
      <c r="G29" s="291"/>
    </row>
    <row r="30" spans="1:7" ht="18" customHeight="1">
      <c r="A30" s="624" t="s">
        <v>130</v>
      </c>
      <c r="B30" s="78"/>
      <c r="C30" s="250"/>
      <c r="D30" s="659"/>
      <c r="E30" s="29"/>
      <c r="G30" s="291"/>
    </row>
    <row r="31" spans="1:7" ht="18" customHeight="1">
      <c r="A31" s="60" t="s">
        <v>131</v>
      </c>
      <c r="B31" s="86"/>
      <c r="C31" s="460">
        <v>1.335088266273176</v>
      </c>
      <c r="D31" s="659"/>
      <c r="E31" s="29"/>
      <c r="G31" s="461">
        <f>C31</f>
        <v>1.335088266273176</v>
      </c>
    </row>
    <row r="32" spans="1:7" ht="18" customHeight="1">
      <c r="A32" s="60" t="s">
        <v>132</v>
      </c>
      <c r="B32" s="87"/>
      <c r="C32" s="464">
        <v>10.0720586349247</v>
      </c>
      <c r="D32" s="659"/>
      <c r="E32" s="29"/>
      <c r="G32" s="461">
        <f>C32</f>
        <v>10.0720586349247</v>
      </c>
    </row>
    <row r="33" spans="1:7" ht="18" customHeight="1">
      <c r="A33" s="60" t="s">
        <v>133</v>
      </c>
      <c r="B33" s="88"/>
      <c r="C33" s="460">
        <v>4.6759041703637987</v>
      </c>
      <c r="D33" s="659"/>
      <c r="E33" s="29"/>
      <c r="G33" s="461">
        <f>C33</f>
        <v>4.6759041703637987</v>
      </c>
    </row>
    <row r="34" spans="1:7" ht="18" customHeight="1">
      <c r="A34" s="60" t="s">
        <v>134</v>
      </c>
      <c r="B34" s="89"/>
      <c r="C34" s="464">
        <v>60.734444796862952</v>
      </c>
      <c r="D34" s="659"/>
      <c r="E34" s="29"/>
      <c r="G34" s="461">
        <f>C34</f>
        <v>60.734444796862952</v>
      </c>
    </row>
    <row r="35" spans="1:7" ht="18" customHeight="1">
      <c r="A35" s="60" t="s">
        <v>135</v>
      </c>
      <c r="B35" s="86"/>
      <c r="C35" s="460">
        <v>2.6</v>
      </c>
      <c r="D35" s="659"/>
      <c r="E35" s="29"/>
      <c r="G35" s="461">
        <f>C35</f>
        <v>2.6</v>
      </c>
    </row>
    <row r="36" spans="1:7" ht="18" customHeight="1">
      <c r="A36" s="60" t="s">
        <v>136</v>
      </c>
      <c r="B36" s="89"/>
      <c r="C36" s="464">
        <v>38.313785269049063</v>
      </c>
      <c r="D36" s="659"/>
      <c r="E36" s="29"/>
      <c r="G36" s="461">
        <f>C36</f>
        <v>38.313785269049063</v>
      </c>
    </row>
    <row r="37" spans="1:7" ht="18" customHeight="1">
      <c r="A37" s="60" t="s">
        <v>137</v>
      </c>
      <c r="B37" s="86"/>
      <c r="C37" s="460">
        <v>2.378133333333333</v>
      </c>
      <c r="D37" s="659"/>
      <c r="E37" s="29"/>
      <c r="G37" s="461">
        <f>C37</f>
        <v>2.378133333333333</v>
      </c>
    </row>
    <row r="38" spans="1:7" ht="18" customHeight="1" thickBot="1">
      <c r="A38" s="60" t="s">
        <v>138</v>
      </c>
      <c r="B38" s="87"/>
      <c r="C38" s="464">
        <v>75.380250000000004</v>
      </c>
      <c r="D38" s="659"/>
      <c r="E38" s="29"/>
      <c r="G38" s="461">
        <f>C38</f>
        <v>75.380250000000004</v>
      </c>
    </row>
    <row r="39" spans="1:7" ht="18" customHeight="1" thickBot="1">
      <c r="A39" s="98" t="s">
        <v>139</v>
      </c>
      <c r="B39" s="550">
        <f>SUM(B31:B38)</f>
        <v>0</v>
      </c>
      <c r="C39" s="447">
        <f>SUM(C31:C38)</f>
        <v>195.48966447080704</v>
      </c>
      <c r="D39" s="659"/>
      <c r="E39" s="29"/>
      <c r="G39" s="623">
        <f>SUM(G31:G38)</f>
        <v>195.48966447080704</v>
      </c>
    </row>
    <row r="40" spans="1:7" ht="18" customHeight="1" thickBot="1">
      <c r="A40" s="23" t="s">
        <v>140</v>
      </c>
      <c r="B40" s="90"/>
      <c r="C40" s="316"/>
      <c r="D40" s="659"/>
      <c r="E40" s="29"/>
      <c r="G40" s="291"/>
    </row>
    <row r="41" spans="1:7" ht="18" customHeight="1" thickBot="1">
      <c r="A41" s="626" t="s">
        <v>141</v>
      </c>
      <c r="B41" s="565">
        <f>B28+B39+B40</f>
        <v>0</v>
      </c>
      <c r="C41" s="467">
        <f>C28+C39+C40</f>
        <v>565.10822274964221</v>
      </c>
      <c r="D41" s="659"/>
      <c r="E41" s="29"/>
      <c r="G41" s="414">
        <f>G28+G39+G40</f>
        <v>565.10822274964221</v>
      </c>
    </row>
    <row r="42" spans="1:7" ht="13.5" customHeight="1" thickBot="1">
      <c r="A42" s="75"/>
      <c r="B42" s="91"/>
      <c r="C42" s="281"/>
      <c r="D42" s="659"/>
      <c r="E42" s="29"/>
      <c r="G42" s="291"/>
    </row>
    <row r="43" spans="1:7" ht="18" customHeight="1">
      <c r="A43" s="627" t="s">
        <v>142</v>
      </c>
      <c r="B43" s="92"/>
      <c r="C43" s="318"/>
      <c r="D43" s="659"/>
      <c r="E43" s="29"/>
      <c r="G43" s="292"/>
    </row>
    <row r="44" spans="1:7" ht="18" customHeight="1">
      <c r="A44" s="427" t="s">
        <v>143</v>
      </c>
      <c r="B44" s="431">
        <f>B9-B28</f>
        <v>0</v>
      </c>
      <c r="C44" s="470">
        <f>C9-C28</f>
        <v>-39.588558278835137</v>
      </c>
      <c r="D44" s="659"/>
      <c r="E44" s="29"/>
      <c r="G44" s="471">
        <f>G9-G28</f>
        <v>-162.5985582788351</v>
      </c>
    </row>
    <row r="45" spans="1:7" ht="18" customHeight="1" thickBot="1">
      <c r="A45" s="432" t="s">
        <v>144</v>
      </c>
      <c r="B45" s="436">
        <f>B9-B41</f>
        <v>0</v>
      </c>
      <c r="C45" s="474">
        <f>C9-C41</f>
        <v>-235.07822274964224</v>
      </c>
      <c r="D45" s="659"/>
      <c r="E45" s="29"/>
      <c r="G45" s="475">
        <f>G9-G41</f>
        <v>-358.08822274964223</v>
      </c>
    </row>
    <row r="46" spans="1:7" ht="13.5" customHeight="1" thickBot="1">
      <c r="A46" s="76"/>
      <c r="B46" s="91"/>
      <c r="C46" s="281"/>
      <c r="D46" s="659"/>
      <c r="E46" s="29"/>
      <c r="G46" s="291"/>
    </row>
    <row r="47" spans="1:7" ht="18" customHeight="1">
      <c r="A47" s="437" t="s">
        <v>237</v>
      </c>
      <c r="B47" s="93"/>
      <c r="C47" s="320"/>
      <c r="D47" s="659"/>
      <c r="E47" s="29"/>
      <c r="G47" s="292"/>
    </row>
    <row r="48" spans="1:7" ht="18" customHeight="1">
      <c r="A48" s="123" t="s">
        <v>146</v>
      </c>
      <c r="B48" s="431" t="e">
        <f>ROUND((B28)/B8,2)</f>
        <v>#DIV/0!</v>
      </c>
      <c r="C48" s="628">
        <f>ROUND((C28)/C8,2)</f>
        <v>3696.19</v>
      </c>
      <c r="D48" s="659"/>
      <c r="E48" s="29"/>
      <c r="G48" s="629">
        <f>ROUND((G28)/G8,2)</f>
        <v>3696.19</v>
      </c>
    </row>
    <row r="49" spans="1:7" ht="18" customHeight="1" thickBot="1">
      <c r="A49" s="438" t="s">
        <v>147</v>
      </c>
      <c r="B49" s="436" t="e">
        <f>ROUND(B41/B8,2)</f>
        <v>#DIV/0!</v>
      </c>
      <c r="C49" s="630">
        <f>ROUND(C41/C8,2)</f>
        <v>5651.08</v>
      </c>
      <c r="D49" s="659"/>
      <c r="E49" s="29"/>
      <c r="G49" s="631">
        <f>ROUND(G41/G8,2)</f>
        <v>5651.08</v>
      </c>
    </row>
    <row r="50" spans="1:7" ht="13.5" customHeight="1" thickBot="1">
      <c r="A50" s="25"/>
      <c r="B50" s="94"/>
      <c r="C50" s="322"/>
      <c r="D50" s="659"/>
      <c r="E50" s="29"/>
      <c r="G50" s="291"/>
    </row>
    <row r="51" spans="1:7" ht="18" customHeight="1">
      <c r="A51" s="437" t="s">
        <v>218</v>
      </c>
      <c r="B51" s="93"/>
      <c r="C51" s="320"/>
      <c r="D51" s="659"/>
      <c r="E51" s="29"/>
      <c r="G51" s="292"/>
    </row>
    <row r="52" spans="1:7" ht="18" customHeight="1">
      <c r="A52" s="123" t="s">
        <v>146</v>
      </c>
      <c r="B52" s="431" t="e">
        <f>ROUND((B28)/B7,2)</f>
        <v>#DIV/0!</v>
      </c>
      <c r="C52" s="470">
        <f>ROUND((C28)/C7,2)</f>
        <v>0.11</v>
      </c>
      <c r="D52" s="659"/>
      <c r="E52" s="29"/>
      <c r="G52" s="471">
        <f>ROUND((G28)/G7,2)</f>
        <v>0.18</v>
      </c>
    </row>
    <row r="53" spans="1:7" ht="18" customHeight="1" thickBot="1">
      <c r="A53" s="438" t="s">
        <v>147</v>
      </c>
      <c r="B53" s="436" t="e">
        <f>ROUND(B41/B7,2)</f>
        <v>#DIV/0!</v>
      </c>
      <c r="C53" s="474">
        <f>ROUND(C41/C7,2)</f>
        <v>0.17</v>
      </c>
      <c r="D53" s="659"/>
      <c r="E53" s="29"/>
      <c r="G53" s="475">
        <f>ROUND(G41/G7,2)</f>
        <v>0.27</v>
      </c>
    </row>
    <row r="54" spans="1:7" ht="16.5" customHeight="1" thickBot="1">
      <c r="A54" s="35"/>
      <c r="B54" s="91"/>
      <c r="C54" s="280"/>
      <c r="D54" s="659"/>
    </row>
    <row r="55" spans="1:7" ht="18" customHeight="1">
      <c r="A55" s="426" t="s">
        <v>149</v>
      </c>
      <c r="B55" s="95"/>
      <c r="C55" s="290"/>
      <c r="D55" s="659"/>
    </row>
    <row r="56" spans="1:7" ht="18" customHeight="1">
      <c r="A56" s="427" t="s">
        <v>219</v>
      </c>
      <c r="B56" s="96"/>
      <c r="C56" s="632">
        <f>G7</f>
        <v>2070.1999999999998</v>
      </c>
      <c r="D56" s="659"/>
    </row>
    <row r="57" spans="1:7" ht="18" customHeight="1">
      <c r="A57" s="427" t="s">
        <v>151</v>
      </c>
      <c r="B57" s="96"/>
      <c r="C57" s="476">
        <f>G44</f>
        <v>-162.5985582788351</v>
      </c>
      <c r="D57" s="659"/>
    </row>
    <row r="58" spans="1:7" ht="18" customHeight="1" thickBot="1">
      <c r="A58" s="432" t="s">
        <v>152</v>
      </c>
      <c r="B58" s="97"/>
      <c r="C58" s="477">
        <f>G45</f>
        <v>-358.08822274964223</v>
      </c>
      <c r="D58" s="662"/>
    </row>
    <row r="59" spans="1:7" ht="18" customHeight="1">
      <c r="A59" s="441" t="s">
        <v>153</v>
      </c>
      <c r="B59" s="17"/>
      <c r="C59" s="17"/>
    </row>
    <row r="60" spans="1:7">
      <c r="A60" s="17"/>
      <c r="B60" s="17"/>
      <c r="C60" s="17"/>
    </row>
    <row r="61" spans="1:7">
      <c r="A61" s="17"/>
      <c r="B61" s="17"/>
      <c r="C61" s="273"/>
    </row>
    <row r="62" spans="1:7" ht="15.75" customHeight="1">
      <c r="A62" s="37"/>
      <c r="B62" s="36"/>
      <c r="C62" s="36"/>
    </row>
    <row r="63" spans="1:7" ht="15.75" customHeight="1">
      <c r="A63" s="37"/>
      <c r="B63" s="36"/>
      <c r="C63" s="36"/>
    </row>
  </sheetData>
  <mergeCells count="2">
    <mergeCell ref="D4:D58"/>
    <mergeCell ref="B3:D3"/>
  </mergeCell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3"/>
  <sheetViews>
    <sheetView topLeftCell="A16" workbookViewId="0">
      <selection activeCell="E10" sqref="E10"/>
    </sheetView>
  </sheetViews>
  <sheetFormatPr defaultRowHeight="18" customHeight="1"/>
  <cols>
    <col min="1" max="1" width="124.85546875" customWidth="1"/>
    <col min="2" max="2" width="4.85546875" customWidth="1"/>
  </cols>
  <sheetData>
    <row r="1" spans="1:1" ht="26.25" customHeight="1">
      <c r="A1" s="355" t="s">
        <v>18</v>
      </c>
    </row>
    <row r="2" spans="1:1" ht="63.75" customHeight="1">
      <c r="A2" s="101" t="s">
        <v>19</v>
      </c>
    </row>
    <row r="3" spans="1:1" ht="63.75" customHeight="1">
      <c r="A3" s="100" t="s">
        <v>20</v>
      </c>
    </row>
    <row r="4" spans="1:1" ht="18" customHeight="1">
      <c r="A4" s="100" t="s">
        <v>21</v>
      </c>
    </row>
    <row r="5" spans="1:1" ht="25.5" customHeight="1">
      <c r="A5" s="100" t="s">
        <v>22</v>
      </c>
    </row>
    <row r="6" spans="1:1" ht="25.5" customHeight="1">
      <c r="A6" s="100" t="s">
        <v>23</v>
      </c>
    </row>
    <row r="7" spans="1:1" ht="98.25" customHeight="1">
      <c r="A7" s="100" t="s">
        <v>24</v>
      </c>
    </row>
    <row r="8" spans="1:1" ht="409.5" customHeight="1">
      <c r="A8" s="100" t="s">
        <v>25</v>
      </c>
    </row>
    <row r="9" spans="1:1" ht="51" customHeight="1">
      <c r="A9" s="356" t="s">
        <v>26</v>
      </c>
    </row>
    <row r="10" spans="1:1" ht="38.25" customHeight="1">
      <c r="A10" s="356" t="s">
        <v>27</v>
      </c>
    </row>
    <row r="11" spans="1:1" ht="25.5" customHeight="1">
      <c r="A11" s="100" t="s">
        <v>28</v>
      </c>
    </row>
    <row r="12" spans="1:1" ht="33" customHeight="1">
      <c r="A12" s="100" t="s">
        <v>29</v>
      </c>
    </row>
    <row r="13" spans="1:1" ht="25.5" customHeight="1">
      <c r="A13" s="356" t="s">
        <v>30</v>
      </c>
    </row>
    <row r="14" spans="1:1" ht="51" customHeight="1">
      <c r="A14" s="356" t="s">
        <v>31</v>
      </c>
    </row>
    <row r="15" spans="1:1" ht="25.5" customHeight="1">
      <c r="A15" s="356" t="s">
        <v>32</v>
      </c>
    </row>
    <row r="16" spans="1:1" ht="45" customHeight="1">
      <c r="A16" s="356" t="s">
        <v>33</v>
      </c>
    </row>
    <row r="17" spans="1:1" ht="130.5" customHeight="1">
      <c r="A17" s="356" t="s">
        <v>34</v>
      </c>
    </row>
    <row r="18" spans="1:1" ht="25.5" customHeight="1">
      <c r="A18" s="356" t="s">
        <v>35</v>
      </c>
    </row>
    <row r="19" spans="1:1" ht="38.25" customHeight="1">
      <c r="A19" s="356" t="s">
        <v>36</v>
      </c>
    </row>
    <row r="20" spans="1:1" ht="18" customHeight="1">
      <c r="A20" s="356" t="s">
        <v>37</v>
      </c>
    </row>
    <row r="21" spans="1:1" ht="63.75" customHeight="1">
      <c r="A21" s="356" t="s">
        <v>38</v>
      </c>
    </row>
    <row r="22" spans="1:1" ht="38.25" customHeight="1">
      <c r="A22" s="356" t="s">
        <v>39</v>
      </c>
    </row>
    <row r="23" spans="1:1" ht="38.25" customHeight="1">
      <c r="A23" s="356" t="s">
        <v>40</v>
      </c>
    </row>
  </sheetData>
  <pageMargins left="0.7" right="0.7" top="0.75" bottom="0.75" header="0.3" footer="0.3"/>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66"/>
  <sheetViews>
    <sheetView showGridLines="0" topLeftCell="A27" workbookViewId="0">
      <selection activeCell="C28" sqref="C28"/>
    </sheetView>
  </sheetViews>
  <sheetFormatPr defaultRowHeight="18" customHeight="1"/>
  <cols>
    <col min="1" max="1" width="55.7109375" customWidth="1"/>
    <col min="2" max="2" width="10" bestFit="1" customWidth="1"/>
    <col min="3" max="3" width="12" bestFit="1" customWidth="1"/>
    <col min="4" max="4" width="48" customWidth="1"/>
    <col min="9" max="9" width="12.28515625" customWidth="1"/>
  </cols>
  <sheetData>
    <row r="1" spans="1:9" ht="18" customHeight="1">
      <c r="A1" s="553" t="s">
        <v>238</v>
      </c>
      <c r="B1" s="103"/>
      <c r="C1" s="103"/>
    </row>
    <row r="2" spans="1:9" ht="18" customHeight="1" thickBot="1">
      <c r="A2" s="104"/>
      <c r="B2" s="554" t="s">
        <v>96</v>
      </c>
      <c r="C2" s="104"/>
      <c r="D2" s="376" t="s">
        <v>97</v>
      </c>
    </row>
    <row r="3" spans="1:9" ht="18" customHeight="1" thickBot="1">
      <c r="A3" s="105" t="s">
        <v>98</v>
      </c>
      <c r="B3" s="655" t="s">
        <v>239</v>
      </c>
      <c r="C3" s="660"/>
      <c r="D3" s="661"/>
    </row>
    <row r="4" spans="1:9" ht="18" customHeight="1" thickBot="1">
      <c r="B4" s="178" t="s">
        <v>198</v>
      </c>
      <c r="C4" s="178" t="s">
        <v>102</v>
      </c>
      <c r="D4" s="654" t="s">
        <v>240</v>
      </c>
      <c r="I4" s="515" t="s">
        <v>183</v>
      </c>
    </row>
    <row r="5" spans="1:9" ht="18" customHeight="1" thickBot="1">
      <c r="A5" s="107" t="s">
        <v>104</v>
      </c>
      <c r="B5" s="108"/>
      <c r="C5" s="131" t="s">
        <v>105</v>
      </c>
      <c r="D5" s="659"/>
      <c r="I5" s="165" t="s">
        <v>105</v>
      </c>
    </row>
    <row r="6" spans="1:9" ht="18" customHeight="1">
      <c r="A6" s="478" t="s">
        <v>108</v>
      </c>
      <c r="B6" s="81"/>
      <c r="C6" s="64"/>
      <c r="D6" s="659"/>
      <c r="I6" s="227"/>
    </row>
    <row r="7" spans="1:9" s="134" customFormat="1" ht="18" customHeight="1">
      <c r="A7" s="107" t="s">
        <v>184</v>
      </c>
      <c r="B7" s="79"/>
      <c r="C7" s="556">
        <v>1499.143368</v>
      </c>
      <c r="D7" s="659"/>
      <c r="I7" s="452">
        <v>1034.388743440029</v>
      </c>
    </row>
    <row r="8" spans="1:9" s="134" customFormat="1" ht="18" customHeight="1" thickBot="1">
      <c r="A8" s="107" t="s">
        <v>185</v>
      </c>
      <c r="B8" s="80"/>
      <c r="C8" s="457">
        <v>0.3</v>
      </c>
      <c r="D8" s="659"/>
      <c r="I8" s="633">
        <f>C8</f>
        <v>0.3</v>
      </c>
    </row>
    <row r="9" spans="1:9" s="134" customFormat="1" ht="18" customHeight="1" thickBot="1">
      <c r="A9" s="524" t="s">
        <v>111</v>
      </c>
      <c r="B9" s="559">
        <f>ROUND((B8*B7),2)</f>
        <v>0</v>
      </c>
      <c r="C9" s="502">
        <f>ROUND((C8*C7),2)</f>
        <v>449.74</v>
      </c>
      <c r="D9" s="659"/>
      <c r="I9" s="634">
        <f>ROUND((I8*I7),2)</f>
        <v>310.32</v>
      </c>
    </row>
    <row r="10" spans="1:9" s="134" customFormat="1">
      <c r="A10" s="47"/>
      <c r="B10" s="78"/>
      <c r="C10" s="251"/>
      <c r="D10" s="659"/>
      <c r="I10" s="256"/>
    </row>
    <row r="11" spans="1:9" s="134" customFormat="1" ht="18" customHeight="1">
      <c r="A11" s="106" t="s">
        <v>112</v>
      </c>
      <c r="B11" s="78"/>
      <c r="C11" s="251"/>
      <c r="D11" s="659"/>
      <c r="I11" s="349"/>
    </row>
    <row r="12" spans="1:9" s="134" customFormat="1" ht="18" customHeight="1">
      <c r="A12" s="106" t="s">
        <v>113</v>
      </c>
      <c r="B12" s="78"/>
      <c r="C12" s="251"/>
      <c r="D12" s="659"/>
      <c r="I12" s="349"/>
    </row>
    <row r="13" spans="1:9" s="134" customFormat="1" ht="18" customHeight="1">
      <c r="A13" s="107" t="s">
        <v>114</v>
      </c>
      <c r="B13" s="82"/>
      <c r="C13" s="611">
        <v>33</v>
      </c>
      <c r="D13" s="659"/>
      <c r="I13" s="633">
        <f>C13</f>
        <v>33</v>
      </c>
    </row>
    <row r="14" spans="1:9" s="134" customFormat="1" ht="18" customHeight="1">
      <c r="A14" s="107" t="s">
        <v>115</v>
      </c>
      <c r="B14" s="82"/>
      <c r="C14" s="611">
        <v>0</v>
      </c>
      <c r="D14" s="659"/>
      <c r="I14" s="633">
        <f>C14</f>
        <v>0</v>
      </c>
    </row>
    <row r="15" spans="1:9" s="134" customFormat="1" ht="18" customHeight="1">
      <c r="A15" s="107" t="s">
        <v>116</v>
      </c>
      <c r="B15" s="82"/>
      <c r="C15" s="612">
        <v>56.488203266787657</v>
      </c>
      <c r="D15" s="659"/>
      <c r="I15" s="633">
        <f>C15</f>
        <v>56.488203266787657</v>
      </c>
    </row>
    <row r="16" spans="1:9" s="134" customFormat="1" ht="18" customHeight="1">
      <c r="A16" s="107" t="s">
        <v>117</v>
      </c>
      <c r="B16" s="82"/>
      <c r="C16" s="612">
        <v>19.22242320135479</v>
      </c>
      <c r="D16" s="659"/>
      <c r="I16" s="633">
        <f>C16</f>
        <v>19.22242320135479</v>
      </c>
    </row>
    <row r="17" spans="1:9" s="134" customFormat="1" ht="18" customHeight="1">
      <c r="A17" s="107" t="s">
        <v>118</v>
      </c>
      <c r="B17" s="83"/>
      <c r="C17" s="613">
        <v>8.2267665509350589</v>
      </c>
      <c r="D17" s="659"/>
      <c r="I17" s="633">
        <f>C17</f>
        <v>8.2267665509350589</v>
      </c>
    </row>
    <row r="18" spans="1:9" s="134" customFormat="1" ht="18" customHeight="1">
      <c r="A18" s="107" t="s">
        <v>119</v>
      </c>
      <c r="B18" s="82"/>
      <c r="C18" s="611">
        <v>57.93</v>
      </c>
      <c r="D18" s="659"/>
      <c r="I18" s="633">
        <f>C18</f>
        <v>57.93</v>
      </c>
    </row>
    <row r="19" spans="1:9" s="134" customFormat="1" ht="18" customHeight="1">
      <c r="A19" s="107" t="s">
        <v>120</v>
      </c>
      <c r="B19" s="82"/>
      <c r="C19" s="611">
        <v>0</v>
      </c>
      <c r="D19" s="659"/>
      <c r="I19" s="633">
        <f>C19</f>
        <v>0</v>
      </c>
    </row>
    <row r="20" spans="1:9" s="134" customFormat="1" ht="18" customHeight="1">
      <c r="A20" s="107" t="s">
        <v>121</v>
      </c>
      <c r="B20" s="82"/>
      <c r="C20" s="611">
        <v>0</v>
      </c>
      <c r="D20" s="659"/>
      <c r="I20" s="633">
        <f>C20</f>
        <v>0</v>
      </c>
    </row>
    <row r="21" spans="1:9" s="134" customFormat="1" ht="18" customHeight="1">
      <c r="A21" s="107" t="s">
        <v>122</v>
      </c>
      <c r="B21" s="83"/>
      <c r="C21" s="614">
        <v>24.801304325</v>
      </c>
      <c r="D21" s="659"/>
      <c r="I21" s="633">
        <f>C21</f>
        <v>24.801304325</v>
      </c>
    </row>
    <row r="22" spans="1:9" s="134" customFormat="1" ht="18" customHeight="1">
      <c r="A22" s="107" t="s">
        <v>123</v>
      </c>
      <c r="B22" s="82"/>
      <c r="C22" s="611">
        <v>11.56328841689489</v>
      </c>
      <c r="D22" s="659"/>
      <c r="I22" s="633">
        <f>C22</f>
        <v>11.56328841689489</v>
      </c>
    </row>
    <row r="23" spans="1:9" s="134" customFormat="1" ht="18" customHeight="1">
      <c r="A23" s="107" t="s">
        <v>124</v>
      </c>
      <c r="B23" s="82"/>
      <c r="C23" s="611">
        <v>21.5</v>
      </c>
      <c r="D23" s="659"/>
      <c r="I23" s="633">
        <f>C23</f>
        <v>21.5</v>
      </c>
    </row>
    <row r="24" spans="1:9" s="134" customFormat="1" ht="18" customHeight="1">
      <c r="A24" s="107" t="s">
        <v>125</v>
      </c>
      <c r="B24" s="84"/>
      <c r="C24" s="615">
        <v>5.2351559360921058</v>
      </c>
      <c r="D24" s="659"/>
      <c r="I24" s="633">
        <f>C24</f>
        <v>5.2351559360921058</v>
      </c>
    </row>
    <row r="25" spans="1:9" s="134" customFormat="1" ht="18" customHeight="1">
      <c r="A25" s="107" t="s">
        <v>126</v>
      </c>
      <c r="B25" s="84"/>
      <c r="C25" s="615">
        <v>14</v>
      </c>
      <c r="D25" s="659"/>
      <c r="I25" s="633">
        <f>C25</f>
        <v>14</v>
      </c>
    </row>
    <row r="26" spans="1:9" s="134" customFormat="1" ht="18" customHeight="1">
      <c r="A26" s="107" t="s">
        <v>127</v>
      </c>
      <c r="B26" s="83"/>
      <c r="C26" s="614">
        <v>4.3959741704137434</v>
      </c>
      <c r="D26" s="659"/>
      <c r="I26" s="633">
        <f>C26</f>
        <v>4.3959741704137434</v>
      </c>
    </row>
    <row r="27" spans="1:9" s="134" customFormat="1" ht="18" customHeight="1" thickBot="1">
      <c r="A27" s="107" t="s">
        <v>128</v>
      </c>
      <c r="B27" s="82"/>
      <c r="C27" s="611">
        <v>9.7076166541818392</v>
      </c>
      <c r="D27" s="659"/>
      <c r="I27" s="633">
        <f>C27</f>
        <v>9.7076166541818392</v>
      </c>
    </row>
    <row r="28" spans="1:9" s="134" customFormat="1" ht="18" customHeight="1" thickBot="1">
      <c r="A28" s="105" t="s">
        <v>129</v>
      </c>
      <c r="B28" s="550">
        <f>SUM(B13:B27)</f>
        <v>0</v>
      </c>
      <c r="C28" s="617">
        <f>SUM(C13:C27)</f>
        <v>266.07073252166003</v>
      </c>
      <c r="D28" s="659"/>
      <c r="I28" s="635">
        <f>SUM(I13:I27)</f>
        <v>266.07073252166003</v>
      </c>
    </row>
    <row r="29" spans="1:9" s="134" customFormat="1">
      <c r="A29" s="47"/>
      <c r="B29" s="78"/>
      <c r="C29" s="251"/>
      <c r="D29" s="659"/>
      <c r="I29" s="349"/>
    </row>
    <row r="30" spans="1:9" s="134" customFormat="1" ht="18" customHeight="1">
      <c r="A30" s="106" t="s">
        <v>130</v>
      </c>
      <c r="B30" s="78"/>
      <c r="C30" s="251"/>
      <c r="D30" s="659"/>
      <c r="I30" s="349"/>
    </row>
    <row r="31" spans="1:9" s="134" customFormat="1" ht="18" customHeight="1">
      <c r="A31" s="107" t="s">
        <v>131</v>
      </c>
      <c r="B31" s="86"/>
      <c r="C31" s="621">
        <v>0.74456845619080969</v>
      </c>
      <c r="D31" s="659"/>
      <c r="I31" s="636">
        <f>C31</f>
        <v>0.74456845619080969</v>
      </c>
    </row>
    <row r="32" spans="1:9" s="134" customFormat="1" ht="18" customHeight="1">
      <c r="A32" s="107" t="s">
        <v>132</v>
      </c>
      <c r="B32" s="87"/>
      <c r="C32" s="620">
        <v>5.076533574707355</v>
      </c>
      <c r="D32" s="659"/>
      <c r="I32" s="636">
        <f>C32</f>
        <v>5.076533574707355</v>
      </c>
    </row>
    <row r="33" spans="1:9" s="134" customFormat="1" ht="18" customHeight="1">
      <c r="A33" s="107" t="s">
        <v>133</v>
      </c>
      <c r="B33" s="88"/>
      <c r="C33" s="621">
        <v>2.6074747116237811</v>
      </c>
      <c r="D33" s="659"/>
      <c r="I33" s="636">
        <f>C33</f>
        <v>2.6074747116237811</v>
      </c>
    </row>
    <row r="34" spans="1:9" s="134" customFormat="1" ht="18" customHeight="1">
      <c r="A34" s="107" t="s">
        <v>134</v>
      </c>
      <c r="B34" s="89"/>
      <c r="C34" s="620">
        <v>47.587379254144359</v>
      </c>
      <c r="D34" s="659"/>
      <c r="I34" s="636">
        <f>C34</f>
        <v>47.587379254144359</v>
      </c>
    </row>
    <row r="35" spans="1:9" s="134" customFormat="1" ht="18" customHeight="1">
      <c r="A35" s="107" t="s">
        <v>135</v>
      </c>
      <c r="B35" s="86"/>
      <c r="C35" s="621">
        <v>1.45</v>
      </c>
      <c r="D35" s="659"/>
      <c r="I35" s="636">
        <f>C35</f>
        <v>1.45</v>
      </c>
    </row>
    <row r="36" spans="1:9" s="134" customFormat="1" ht="18" customHeight="1">
      <c r="A36" s="107" t="s">
        <v>136</v>
      </c>
      <c r="B36" s="89"/>
      <c r="C36" s="620">
        <v>30.020075697707892</v>
      </c>
      <c r="D36" s="659"/>
      <c r="I36" s="636">
        <f>C36</f>
        <v>30.020075697707892</v>
      </c>
    </row>
    <row r="37" spans="1:9" s="134" customFormat="1" ht="18" customHeight="1">
      <c r="A37" s="107" t="s">
        <v>137</v>
      </c>
      <c r="B37" s="86"/>
      <c r="C37" s="621">
        <v>1.326266666666666</v>
      </c>
      <c r="D37" s="659"/>
      <c r="I37" s="636">
        <f>C37</f>
        <v>1.326266666666666</v>
      </c>
    </row>
    <row r="38" spans="1:9" s="134" customFormat="1" ht="18" customHeight="1" thickBot="1">
      <c r="A38" s="107" t="s">
        <v>138</v>
      </c>
      <c r="B38" s="87"/>
      <c r="C38" s="620">
        <v>70.103999999999985</v>
      </c>
      <c r="D38" s="659"/>
      <c r="I38" s="636">
        <f>C38</f>
        <v>70.103999999999985</v>
      </c>
    </row>
    <row r="39" spans="1:9" ht="18" customHeight="1" thickBot="1">
      <c r="A39" s="105" t="s">
        <v>139</v>
      </c>
      <c r="B39" s="550">
        <f>SUM(B31:B38)</f>
        <v>0</v>
      </c>
      <c r="C39" s="623">
        <f>SUM(C31:C38)</f>
        <v>158.91629836104084</v>
      </c>
      <c r="D39" s="659"/>
      <c r="I39" s="414">
        <f>SUM(I31:I38)</f>
        <v>158.91629836104084</v>
      </c>
    </row>
    <row r="40" spans="1:9" ht="18" customHeight="1" thickBot="1">
      <c r="A40" s="124" t="s">
        <v>140</v>
      </c>
      <c r="B40" s="83"/>
      <c r="C40" s="348"/>
      <c r="D40" s="659"/>
      <c r="I40" s="291"/>
    </row>
    <row r="41" spans="1:9" ht="18" customHeight="1" thickBot="1">
      <c r="A41" s="425" t="s">
        <v>141</v>
      </c>
      <c r="B41" s="550">
        <f>B28+B39+B40</f>
        <v>0</v>
      </c>
      <c r="C41" s="623">
        <f>C28+C39+C40</f>
        <v>424.98703088270088</v>
      </c>
      <c r="D41" s="659"/>
      <c r="I41" s="414">
        <f>I28+I39+I40</f>
        <v>424.98703088270088</v>
      </c>
    </row>
    <row r="42" spans="1:9" ht="13.5" customHeight="1" thickBot="1">
      <c r="A42" s="65"/>
      <c r="B42" s="110"/>
      <c r="C42" s="343"/>
      <c r="D42" s="659"/>
      <c r="I42" s="291"/>
    </row>
    <row r="43" spans="1:9" ht="18" customHeight="1">
      <c r="A43" s="507" t="s">
        <v>142</v>
      </c>
      <c r="B43" s="81"/>
      <c r="C43" s="344"/>
      <c r="D43" s="659"/>
      <c r="I43" s="292"/>
    </row>
    <row r="44" spans="1:9" ht="18" customHeight="1">
      <c r="A44" s="427" t="s">
        <v>143</v>
      </c>
      <c r="B44" s="566">
        <f>B9-B28</f>
        <v>0</v>
      </c>
      <c r="C44" s="471">
        <f>C9-C28</f>
        <v>183.66926747833998</v>
      </c>
      <c r="D44" s="659"/>
      <c r="I44" s="471">
        <f>I9-I28</f>
        <v>44.249267478339959</v>
      </c>
    </row>
    <row r="45" spans="1:9" ht="18" customHeight="1" thickBot="1">
      <c r="A45" s="432" t="s">
        <v>144</v>
      </c>
      <c r="B45" s="559">
        <f>B9-B41</f>
        <v>0</v>
      </c>
      <c r="C45" s="475">
        <f>C9-C41</f>
        <v>24.752969117299131</v>
      </c>
      <c r="D45" s="659"/>
      <c r="I45" s="475">
        <f>I9-I41</f>
        <v>-114.66703088270089</v>
      </c>
    </row>
    <row r="46" spans="1:9" ht="13.5" customHeight="1" thickBot="1">
      <c r="A46" s="51"/>
      <c r="B46" s="110"/>
      <c r="C46" s="343"/>
      <c r="D46" s="659"/>
      <c r="I46" s="291"/>
    </row>
    <row r="47" spans="1:9" ht="18" customHeight="1">
      <c r="A47" s="478" t="s">
        <v>186</v>
      </c>
      <c r="B47" s="111"/>
      <c r="C47" s="345"/>
      <c r="D47" s="659"/>
      <c r="I47" s="292"/>
    </row>
    <row r="48" spans="1:9" ht="18" customHeight="1">
      <c r="A48" s="106" t="s">
        <v>146</v>
      </c>
      <c r="B48" s="431" t="e">
        <f>ROUND((B28)/B8,2)</f>
        <v>#DIV/0!</v>
      </c>
      <c r="C48" s="471">
        <f>ROUND((C28)/C8,2)</f>
        <v>886.9</v>
      </c>
      <c r="D48" s="659"/>
      <c r="I48" s="471">
        <f>ROUND((I28)/I8,2)</f>
        <v>886.9</v>
      </c>
    </row>
    <row r="49" spans="1:9" ht="18" customHeight="1" thickBot="1">
      <c r="A49" s="524" t="s">
        <v>147</v>
      </c>
      <c r="B49" s="436" t="e">
        <f>ROUND(B41/B8,2)</f>
        <v>#DIV/0!</v>
      </c>
      <c r="C49" s="475">
        <f>ROUND(C41/C8,2)</f>
        <v>1416.62</v>
      </c>
      <c r="D49" s="659"/>
      <c r="I49" s="475">
        <f>ROUND(I41/I8,2)</f>
        <v>1416.62</v>
      </c>
    </row>
    <row r="50" spans="1:9" ht="13.5" customHeight="1" thickBot="1">
      <c r="A50" s="51"/>
      <c r="B50" s="112"/>
      <c r="C50" s="346"/>
      <c r="D50" s="659"/>
      <c r="I50" s="291"/>
    </row>
    <row r="51" spans="1:9" ht="18" customHeight="1">
      <c r="A51" s="478" t="s">
        <v>187</v>
      </c>
      <c r="B51" s="111"/>
      <c r="C51" s="345"/>
      <c r="D51" s="659"/>
      <c r="I51" s="292"/>
    </row>
    <row r="52" spans="1:9" ht="18" customHeight="1">
      <c r="A52" s="106" t="s">
        <v>146</v>
      </c>
      <c r="B52" s="431" t="e">
        <f>ROUND((B28)/B7,2)</f>
        <v>#DIV/0!</v>
      </c>
      <c r="C52" s="471">
        <f>ROUND((C28)/C7,2)</f>
        <v>0.18</v>
      </c>
      <c r="D52" s="659"/>
      <c r="I52" s="471">
        <f>ROUND((I28)/I7,2)</f>
        <v>0.26</v>
      </c>
    </row>
    <row r="53" spans="1:9" ht="18" customHeight="1" thickBot="1">
      <c r="A53" s="524" t="s">
        <v>147</v>
      </c>
      <c r="B53" s="436" t="e">
        <f>ROUND(B41/B7,2)</f>
        <v>#DIV/0!</v>
      </c>
      <c r="C53" s="475">
        <f>ROUND(C41/C7,2)</f>
        <v>0.28000000000000003</v>
      </c>
      <c r="D53" s="659"/>
      <c r="I53" s="475">
        <f>ROUND(I41/I7,2)</f>
        <v>0.41</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1034.388743440029</v>
      </c>
      <c r="D56" s="659"/>
    </row>
    <row r="57" spans="1:9" ht="18" customHeight="1">
      <c r="A57" s="528" t="s">
        <v>151</v>
      </c>
      <c r="B57" s="115"/>
      <c r="C57" s="485">
        <f>I44</f>
        <v>44.249267478339959</v>
      </c>
      <c r="D57" s="659"/>
    </row>
    <row r="58" spans="1:9" ht="18" customHeight="1" thickBot="1">
      <c r="A58" s="530" t="s">
        <v>152</v>
      </c>
      <c r="B58" s="116"/>
      <c r="C58" s="412">
        <f>I45</f>
        <v>-114.66703088270089</v>
      </c>
      <c r="D58" s="662"/>
    </row>
    <row r="59" spans="1:9" ht="18" customHeight="1">
      <c r="A59" s="441" t="s">
        <v>153</v>
      </c>
      <c r="B59" s="13"/>
      <c r="C59" s="13"/>
    </row>
    <row r="60" spans="1:9">
      <c r="A60" s="117"/>
      <c r="B60" s="13"/>
      <c r="C60" s="13"/>
    </row>
    <row r="61" spans="1:9">
      <c r="A61" s="15"/>
      <c r="B61" s="118"/>
      <c r="C61" s="325"/>
    </row>
    <row r="62" spans="1:9">
      <c r="A62" s="15"/>
      <c r="B62" s="17"/>
      <c r="C62" s="17"/>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6"/>
  <sheetViews>
    <sheetView showGridLines="0" topLeftCell="A53" workbookViewId="0">
      <selection activeCell="N27" sqref="N27"/>
    </sheetView>
  </sheetViews>
  <sheetFormatPr defaultRowHeight="18" customHeight="1"/>
  <cols>
    <col min="1" max="1" width="55.7109375" customWidth="1"/>
    <col min="2" max="3" width="10" bestFit="1" customWidth="1"/>
    <col min="4" max="4" width="48" customWidth="1"/>
    <col min="9" max="9" width="12.28515625" customWidth="1"/>
  </cols>
  <sheetData>
    <row r="1" spans="1:9" ht="18" customHeight="1">
      <c r="A1" s="553" t="s">
        <v>241</v>
      </c>
      <c r="B1" s="103"/>
      <c r="C1" s="103"/>
    </row>
    <row r="2" spans="1:9" ht="18" customHeight="1" thickBot="1">
      <c r="A2" s="104"/>
      <c r="B2" s="554" t="s">
        <v>96</v>
      </c>
      <c r="C2" s="104"/>
      <c r="D2" s="376" t="s">
        <v>97</v>
      </c>
    </row>
    <row r="3" spans="1:9" ht="18" customHeight="1" thickBot="1">
      <c r="A3" s="105" t="s">
        <v>98</v>
      </c>
      <c r="B3" s="655" t="s">
        <v>242</v>
      </c>
      <c r="C3" s="660"/>
      <c r="D3" s="661"/>
    </row>
    <row r="4" spans="1:9" ht="18" customHeight="1" thickBot="1">
      <c r="B4" s="178" t="s">
        <v>198</v>
      </c>
      <c r="C4" s="178" t="s">
        <v>102</v>
      </c>
      <c r="D4" s="654" t="s">
        <v>243</v>
      </c>
      <c r="I4" s="515" t="s">
        <v>183</v>
      </c>
    </row>
    <row r="5" spans="1:9" ht="18" customHeight="1" thickBot="1">
      <c r="A5" s="107" t="s">
        <v>104</v>
      </c>
      <c r="B5" s="108"/>
      <c r="C5" s="125" t="s">
        <v>200</v>
      </c>
      <c r="D5" s="659"/>
      <c r="I5" s="179" t="s">
        <v>200</v>
      </c>
    </row>
    <row r="6" spans="1:9" ht="18" customHeight="1">
      <c r="A6" s="478" t="s">
        <v>108</v>
      </c>
      <c r="B6" s="81"/>
      <c r="C6" s="64"/>
      <c r="D6" s="659"/>
      <c r="I6" s="24"/>
    </row>
    <row r="7" spans="1:9" s="134" customFormat="1" ht="18" customHeight="1">
      <c r="A7" s="107" t="s">
        <v>184</v>
      </c>
      <c r="B7" s="79"/>
      <c r="C7" s="637">
        <v>1711.66898664</v>
      </c>
      <c r="D7" s="659"/>
      <c r="I7" s="382">
        <v>1208.519872640692</v>
      </c>
    </row>
    <row r="8" spans="1:9" s="134" customFormat="1" ht="18" customHeight="1" thickBot="1">
      <c r="A8" s="107" t="s">
        <v>185</v>
      </c>
      <c r="B8" s="80"/>
      <c r="C8" s="457">
        <v>0.2211262825664583</v>
      </c>
      <c r="D8" s="659"/>
      <c r="I8" s="633">
        <f>C8</f>
        <v>0.2211262825664583</v>
      </c>
    </row>
    <row r="9" spans="1:9" s="134" customFormat="1" ht="18" customHeight="1" thickBot="1">
      <c r="A9" s="524" t="s">
        <v>111</v>
      </c>
      <c r="B9" s="559">
        <f>ROUND((B8*B7),2)</f>
        <v>0</v>
      </c>
      <c r="C9" s="502">
        <f>ROUND((C8*C7),2)</f>
        <v>378.5</v>
      </c>
      <c r="D9" s="659"/>
      <c r="I9" s="634">
        <f>ROUND((I8*I7),2)</f>
        <v>267.24</v>
      </c>
    </row>
    <row r="10" spans="1:9" s="134" customFormat="1">
      <c r="A10" s="47"/>
      <c r="B10" s="78"/>
      <c r="C10" s="251"/>
      <c r="D10" s="659"/>
      <c r="I10" s="256"/>
    </row>
    <row r="11" spans="1:9" s="134" customFormat="1" ht="18" customHeight="1">
      <c r="A11" s="106" t="s">
        <v>112</v>
      </c>
      <c r="B11" s="78"/>
      <c r="C11" s="251"/>
      <c r="D11" s="659"/>
      <c r="I11" s="256"/>
    </row>
    <row r="12" spans="1:9" s="134" customFormat="1" ht="18" customHeight="1">
      <c r="A12" s="106" t="s">
        <v>113</v>
      </c>
      <c r="B12" s="78"/>
      <c r="C12" s="251"/>
      <c r="D12" s="659"/>
      <c r="I12" s="256"/>
    </row>
    <row r="13" spans="1:9" s="134" customFormat="1" ht="18" customHeight="1">
      <c r="A13" s="107" t="s">
        <v>114</v>
      </c>
      <c r="B13" s="82"/>
      <c r="C13" s="611">
        <v>14.35</v>
      </c>
      <c r="D13" s="659"/>
      <c r="I13" s="633">
        <f>C13</f>
        <v>14.35</v>
      </c>
    </row>
    <row r="14" spans="1:9" s="134" customFormat="1" ht="18" customHeight="1">
      <c r="A14" s="107" t="s">
        <v>115</v>
      </c>
      <c r="B14" s="82"/>
      <c r="C14" s="611">
        <v>0</v>
      </c>
      <c r="D14" s="659"/>
      <c r="I14" s="633">
        <f>C14</f>
        <v>0</v>
      </c>
    </row>
    <row r="15" spans="1:9" s="134" customFormat="1" ht="18" customHeight="1">
      <c r="A15" s="107" t="s">
        <v>116</v>
      </c>
      <c r="B15" s="82"/>
      <c r="C15" s="612">
        <v>46.664167916041983</v>
      </c>
      <c r="D15" s="659"/>
      <c r="I15" s="633">
        <f>C15</f>
        <v>46.664167916041983</v>
      </c>
    </row>
    <row r="16" spans="1:9" s="134" customFormat="1" ht="18" customHeight="1">
      <c r="A16" s="107" t="s">
        <v>117</v>
      </c>
      <c r="B16" s="82"/>
      <c r="C16" s="612">
        <v>46.133815683251491</v>
      </c>
      <c r="D16" s="659"/>
      <c r="I16" s="633">
        <f>C16</f>
        <v>46.133815683251491</v>
      </c>
    </row>
    <row r="17" spans="1:9" s="134" customFormat="1" ht="18" customHeight="1">
      <c r="A17" s="107" t="s">
        <v>118</v>
      </c>
      <c r="B17" s="83"/>
      <c r="C17" s="613">
        <v>24.02</v>
      </c>
      <c r="D17" s="659"/>
      <c r="I17" s="633">
        <f>C17</f>
        <v>24.02</v>
      </c>
    </row>
    <row r="18" spans="1:9" s="134" customFormat="1" ht="18" customHeight="1">
      <c r="A18" s="107" t="s">
        <v>119</v>
      </c>
      <c r="B18" s="82"/>
      <c r="C18" s="611">
        <v>57.33508255484157</v>
      </c>
      <c r="D18" s="659"/>
      <c r="I18" s="633">
        <f>C18</f>
        <v>57.33508255484157</v>
      </c>
    </row>
    <row r="19" spans="1:9" s="134" customFormat="1" ht="18" customHeight="1">
      <c r="A19" s="107" t="s">
        <v>120</v>
      </c>
      <c r="B19" s="82"/>
      <c r="C19" s="611">
        <v>4.8000000000000007</v>
      </c>
      <c r="D19" s="659"/>
      <c r="I19" s="633">
        <f>C19</f>
        <v>4.8000000000000007</v>
      </c>
    </row>
    <row r="20" spans="1:9" s="134" customFormat="1" ht="18" customHeight="1">
      <c r="A20" s="107" t="s">
        <v>121</v>
      </c>
      <c r="B20" s="82"/>
      <c r="C20" s="611">
        <v>7.15</v>
      </c>
      <c r="D20" s="659"/>
      <c r="I20" s="633">
        <f>C20</f>
        <v>7.15</v>
      </c>
    </row>
    <row r="21" spans="1:9" s="134" customFormat="1" ht="18" customHeight="1">
      <c r="A21" s="107" t="s">
        <v>122</v>
      </c>
      <c r="B21" s="83"/>
      <c r="C21" s="614">
        <v>23.620289833333331</v>
      </c>
      <c r="D21" s="659"/>
      <c r="I21" s="633">
        <f>C21</f>
        <v>23.620289833333331</v>
      </c>
    </row>
    <row r="22" spans="1:9" s="134" customFormat="1" ht="18" customHeight="1">
      <c r="A22" s="107" t="s">
        <v>123</v>
      </c>
      <c r="B22" s="82"/>
      <c r="C22" s="611">
        <v>13.039497446998871</v>
      </c>
      <c r="D22" s="659"/>
      <c r="I22" s="633">
        <f>C22</f>
        <v>13.039497446998871</v>
      </c>
    </row>
    <row r="23" spans="1:9" s="134" customFormat="1" ht="18" customHeight="1">
      <c r="A23" s="107" t="s">
        <v>124</v>
      </c>
      <c r="B23" s="82"/>
      <c r="C23" s="611">
        <v>23.25</v>
      </c>
      <c r="D23" s="659"/>
      <c r="I23" s="633">
        <f>C23</f>
        <v>23.25</v>
      </c>
    </row>
    <row r="24" spans="1:9" s="134" customFormat="1" ht="18" customHeight="1">
      <c r="A24" s="107" t="s">
        <v>125</v>
      </c>
      <c r="B24" s="84"/>
      <c r="C24" s="615">
        <v>8.1812747541479531</v>
      </c>
      <c r="D24" s="659"/>
      <c r="I24" s="633">
        <f>C24</f>
        <v>8.1812747541479531</v>
      </c>
    </row>
    <row r="25" spans="1:9" s="134" customFormat="1" ht="18" customHeight="1">
      <c r="A25" s="107" t="s">
        <v>126</v>
      </c>
      <c r="B25" s="84"/>
      <c r="C25" s="615">
        <v>14</v>
      </c>
      <c r="D25" s="659"/>
      <c r="I25" s="633">
        <f>C25</f>
        <v>14</v>
      </c>
    </row>
    <row r="26" spans="1:9" s="134" customFormat="1" ht="18" customHeight="1">
      <c r="A26" s="107" t="s">
        <v>127</v>
      </c>
      <c r="B26" s="83"/>
      <c r="C26" s="614">
        <v>5.7688493845177211</v>
      </c>
      <c r="D26" s="659"/>
      <c r="I26" s="633">
        <f>C26</f>
        <v>5.7688493845177211</v>
      </c>
    </row>
    <row r="27" spans="1:9" s="134" customFormat="1" ht="18" customHeight="1" thickBot="1">
      <c r="A27" s="107" t="s">
        <v>128</v>
      </c>
      <c r="B27" s="82"/>
      <c r="C27" s="611">
        <v>10.91745141743597</v>
      </c>
      <c r="D27" s="659"/>
      <c r="I27" s="633">
        <f>C27</f>
        <v>10.91745141743597</v>
      </c>
    </row>
    <row r="28" spans="1:9" s="134" customFormat="1" ht="18" customHeight="1" thickBot="1">
      <c r="A28" s="105" t="s">
        <v>129</v>
      </c>
      <c r="B28" s="550">
        <f>SUM(B13:B27)</f>
        <v>0</v>
      </c>
      <c r="C28" s="617">
        <f>SUM(C13:C27)</f>
        <v>299.23042899056895</v>
      </c>
      <c r="D28" s="659"/>
      <c r="I28" s="635">
        <f>SUM(I13:I27)</f>
        <v>299.23042899056895</v>
      </c>
    </row>
    <row r="29" spans="1:9" s="134" customFormat="1">
      <c r="A29" s="47"/>
      <c r="B29" s="78"/>
      <c r="C29" s="251"/>
      <c r="D29" s="659"/>
      <c r="I29" s="349"/>
    </row>
    <row r="30" spans="1:9" s="134" customFormat="1" ht="18" customHeight="1">
      <c r="A30" s="106" t="s">
        <v>130</v>
      </c>
      <c r="B30" s="78"/>
      <c r="C30" s="251"/>
      <c r="D30" s="659"/>
      <c r="I30" s="349"/>
    </row>
    <row r="31" spans="1:9" s="134" customFormat="1" ht="18" customHeight="1">
      <c r="A31" s="107" t="s">
        <v>131</v>
      </c>
      <c r="B31" s="86"/>
      <c r="C31" s="621">
        <v>0.97564142535347476</v>
      </c>
      <c r="D31" s="659"/>
      <c r="I31" s="636">
        <f>C31</f>
        <v>0.97564142535347476</v>
      </c>
    </row>
    <row r="32" spans="1:9" s="134" customFormat="1" ht="18" customHeight="1">
      <c r="A32" s="107" t="s">
        <v>132</v>
      </c>
      <c r="B32" s="87"/>
      <c r="C32" s="620">
        <v>6.6426981881809022</v>
      </c>
      <c r="D32" s="659"/>
      <c r="I32" s="636">
        <f>C32</f>
        <v>6.6426981881809022</v>
      </c>
    </row>
    <row r="33" spans="1:9" s="134" customFormat="1" ht="18" customHeight="1">
      <c r="A33" s="107" t="s">
        <v>133</v>
      </c>
      <c r="B33" s="88"/>
      <c r="C33" s="621">
        <v>3.9864276841171269</v>
      </c>
      <c r="D33" s="659"/>
      <c r="I33" s="636">
        <f>C33</f>
        <v>3.9864276841171269</v>
      </c>
    </row>
    <row r="34" spans="1:9" s="134" customFormat="1" ht="18" customHeight="1">
      <c r="A34" s="107" t="s">
        <v>134</v>
      </c>
      <c r="B34" s="89"/>
      <c r="C34" s="620">
        <v>53.66254718572614</v>
      </c>
      <c r="D34" s="659"/>
      <c r="I34" s="636">
        <f>C34</f>
        <v>53.66254718572614</v>
      </c>
    </row>
    <row r="35" spans="1:9" s="134" customFormat="1" ht="18" customHeight="1">
      <c r="A35" s="107" t="s">
        <v>135</v>
      </c>
      <c r="B35" s="86"/>
      <c r="C35" s="621">
        <v>1.9</v>
      </c>
      <c r="D35" s="659"/>
      <c r="I35" s="636">
        <f>C35</f>
        <v>1.9</v>
      </c>
    </row>
    <row r="36" spans="1:9" s="134" customFormat="1" ht="18" customHeight="1">
      <c r="A36" s="107" t="s">
        <v>136</v>
      </c>
      <c r="B36" s="89"/>
      <c r="C36" s="620">
        <v>33.852541448939391</v>
      </c>
      <c r="D36" s="659"/>
      <c r="I36" s="636">
        <f>C36</f>
        <v>33.852541448939391</v>
      </c>
    </row>
    <row r="37" spans="1:9" s="134" customFormat="1" ht="18" customHeight="1">
      <c r="A37" s="107" t="s">
        <v>137</v>
      </c>
      <c r="B37" s="86"/>
      <c r="C37" s="621">
        <v>1.737866666666666</v>
      </c>
      <c r="D37" s="659"/>
      <c r="I37" s="636">
        <f>C37</f>
        <v>1.737866666666666</v>
      </c>
    </row>
    <row r="38" spans="1:9" s="134" customFormat="1" ht="18" customHeight="1" thickBot="1">
      <c r="A38" s="107" t="s">
        <v>138</v>
      </c>
      <c r="B38" s="87"/>
      <c r="C38" s="620">
        <v>80.656499999999994</v>
      </c>
      <c r="D38" s="659"/>
      <c r="I38" s="636">
        <f>C38</f>
        <v>80.656499999999994</v>
      </c>
    </row>
    <row r="39" spans="1:9" ht="18" customHeight="1" thickBot="1">
      <c r="A39" s="105" t="s">
        <v>139</v>
      </c>
      <c r="B39" s="550">
        <f>SUM(B31:B38)</f>
        <v>0</v>
      </c>
      <c r="C39" s="623">
        <f>SUM(C31:C38)</f>
        <v>183.41422259898371</v>
      </c>
      <c r="D39" s="659"/>
      <c r="I39" s="414">
        <f>SUM(I31:I38)</f>
        <v>183.41422259898371</v>
      </c>
    </row>
    <row r="40" spans="1:9" ht="18" customHeight="1" thickBot="1">
      <c r="A40" s="124" t="s">
        <v>140</v>
      </c>
      <c r="B40" s="83"/>
      <c r="C40" s="348"/>
      <c r="D40" s="659"/>
      <c r="I40" s="291"/>
    </row>
    <row r="41" spans="1:9" ht="18" customHeight="1" thickBot="1">
      <c r="A41" s="425" t="s">
        <v>141</v>
      </c>
      <c r="B41" s="550">
        <f>B28+B39+B40</f>
        <v>0</v>
      </c>
      <c r="C41" s="623">
        <f>C28+C39+C40</f>
        <v>482.64465158955267</v>
      </c>
      <c r="D41" s="659"/>
      <c r="I41" s="414">
        <f>I28+I39+I40</f>
        <v>482.64465158955267</v>
      </c>
    </row>
    <row r="42" spans="1:9" ht="13.5" customHeight="1" thickBot="1">
      <c r="A42" s="65"/>
      <c r="B42" s="110"/>
      <c r="C42" s="343"/>
      <c r="D42" s="659"/>
      <c r="I42" s="291"/>
    </row>
    <row r="43" spans="1:9" ht="18" customHeight="1">
      <c r="A43" s="507" t="s">
        <v>142</v>
      </c>
      <c r="B43" s="81"/>
      <c r="C43" s="344"/>
      <c r="D43" s="659"/>
      <c r="I43" s="292"/>
    </row>
    <row r="44" spans="1:9" ht="18" customHeight="1">
      <c r="A44" s="427" t="s">
        <v>143</v>
      </c>
      <c r="B44" s="566">
        <f>B9-B28</f>
        <v>0</v>
      </c>
      <c r="C44" s="471">
        <f>C9-C28</f>
        <v>79.269571009431047</v>
      </c>
      <c r="D44" s="659"/>
      <c r="I44" s="471">
        <f>I9-I28</f>
        <v>-31.990428990568944</v>
      </c>
    </row>
    <row r="45" spans="1:9" ht="18" customHeight="1" thickBot="1">
      <c r="A45" s="432" t="s">
        <v>144</v>
      </c>
      <c r="B45" s="559">
        <f>B9-B41</f>
        <v>0</v>
      </c>
      <c r="C45" s="475">
        <f>C9-C41</f>
        <v>-104.14465158955267</v>
      </c>
      <c r="D45" s="659"/>
      <c r="I45" s="475">
        <f>I9-I41</f>
        <v>-215.40465158955266</v>
      </c>
    </row>
    <row r="46" spans="1:9" ht="13.5" customHeight="1" thickBot="1">
      <c r="A46" s="51"/>
      <c r="B46" s="110"/>
      <c r="C46" s="343"/>
      <c r="D46" s="659"/>
      <c r="I46" s="291"/>
    </row>
    <row r="47" spans="1:9" ht="18" customHeight="1">
      <c r="A47" s="478" t="s">
        <v>186</v>
      </c>
      <c r="B47" s="111"/>
      <c r="C47" s="345"/>
      <c r="D47" s="659"/>
      <c r="I47" s="292"/>
    </row>
    <row r="48" spans="1:9" ht="18" customHeight="1">
      <c r="A48" s="106" t="s">
        <v>146</v>
      </c>
      <c r="B48" s="431" t="e">
        <f>ROUND((B28)/B8,2)</f>
        <v>#DIV/0!</v>
      </c>
      <c r="C48" s="471">
        <f>ROUND((C28)/C8,2)</f>
        <v>1353.21</v>
      </c>
      <c r="D48" s="659"/>
      <c r="I48" s="471">
        <f>ROUND((I28)/I8,2)</f>
        <v>1353.21</v>
      </c>
    </row>
    <row r="49" spans="1:9" ht="18" customHeight="1" thickBot="1">
      <c r="A49" s="524" t="s">
        <v>147</v>
      </c>
      <c r="B49" s="436" t="e">
        <f>ROUND(B41/B8,2)</f>
        <v>#DIV/0!</v>
      </c>
      <c r="C49" s="475">
        <f>ROUND(C41/C8,2)</f>
        <v>2182.67</v>
      </c>
      <c r="D49" s="659"/>
      <c r="I49" s="475">
        <f>ROUND(I41/I8,2)</f>
        <v>2182.67</v>
      </c>
    </row>
    <row r="50" spans="1:9" ht="13.5" customHeight="1" thickBot="1">
      <c r="A50" s="51"/>
      <c r="B50" s="112"/>
      <c r="C50" s="346"/>
      <c r="D50" s="659"/>
      <c r="I50" s="291"/>
    </row>
    <row r="51" spans="1:9" ht="18" customHeight="1">
      <c r="A51" s="478" t="s">
        <v>187</v>
      </c>
      <c r="B51" s="111"/>
      <c r="C51" s="345"/>
      <c r="D51" s="659"/>
      <c r="I51" s="292"/>
    </row>
    <row r="52" spans="1:9" ht="18" customHeight="1">
      <c r="A52" s="106" t="s">
        <v>146</v>
      </c>
      <c r="B52" s="431" t="e">
        <f>ROUND((B28)/B7,2)</f>
        <v>#DIV/0!</v>
      </c>
      <c r="C52" s="471">
        <f>ROUND((C28)/C7,2)</f>
        <v>0.17</v>
      </c>
      <c r="D52" s="659"/>
      <c r="I52" s="471">
        <f>ROUND((I28)/I7,2)</f>
        <v>0.25</v>
      </c>
    </row>
    <row r="53" spans="1:9" ht="18" customHeight="1" thickBot="1">
      <c r="A53" s="524" t="s">
        <v>147</v>
      </c>
      <c r="B53" s="436" t="e">
        <f>ROUND(B41/B7,2)</f>
        <v>#DIV/0!</v>
      </c>
      <c r="C53" s="475">
        <f>ROUND(C41/C7,2)</f>
        <v>0.28000000000000003</v>
      </c>
      <c r="D53" s="659"/>
      <c r="I53" s="475">
        <f>ROUND(I41/I7,2)</f>
        <v>0.4</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1208.519872640692</v>
      </c>
      <c r="D56" s="659"/>
    </row>
    <row r="57" spans="1:9" ht="18" customHeight="1">
      <c r="A57" s="528" t="s">
        <v>151</v>
      </c>
      <c r="B57" s="115"/>
      <c r="C57" s="485">
        <f>I44</f>
        <v>-31.990428990568944</v>
      </c>
      <c r="D57" s="659"/>
    </row>
    <row r="58" spans="1:9" ht="18" customHeight="1" thickBot="1">
      <c r="A58" s="530" t="s">
        <v>152</v>
      </c>
      <c r="B58" s="116"/>
      <c r="C58" s="412">
        <f>I45</f>
        <v>-215.40465158955266</v>
      </c>
      <c r="D58" s="662"/>
    </row>
    <row r="59" spans="1:9" ht="18" customHeight="1">
      <c r="A59" s="441" t="s">
        <v>153</v>
      </c>
      <c r="B59" s="13"/>
      <c r="C59" s="13"/>
    </row>
    <row r="60" spans="1:9">
      <c r="A60" s="117"/>
      <c r="B60" s="13"/>
      <c r="C60" s="13"/>
    </row>
    <row r="61" spans="1:9">
      <c r="A61" s="15"/>
      <c r="B61" s="118"/>
      <c r="C61" s="325"/>
    </row>
    <row r="62" spans="1:9">
      <c r="A62" s="15"/>
      <c r="B62" s="17"/>
      <c r="C62" s="273"/>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66"/>
  <sheetViews>
    <sheetView showGridLines="0" workbookViewId="0">
      <selection activeCell="C28" sqref="C28"/>
    </sheetView>
  </sheetViews>
  <sheetFormatPr defaultRowHeight="18" customHeight="1"/>
  <cols>
    <col min="1" max="1" width="55.7109375" customWidth="1"/>
    <col min="2" max="3" width="10" bestFit="1" customWidth="1"/>
    <col min="4" max="4" width="47.7109375" customWidth="1"/>
    <col min="7" max="7" width="12.28515625" bestFit="1" customWidth="1"/>
    <col min="9" max="9" width="12.28515625" customWidth="1"/>
  </cols>
  <sheetData>
    <row r="1" spans="1:9" ht="18" customHeight="1">
      <c r="A1" s="553" t="s">
        <v>244</v>
      </c>
      <c r="B1" s="103"/>
      <c r="C1" s="103"/>
    </row>
    <row r="2" spans="1:9" ht="18" customHeight="1" thickBot="1">
      <c r="A2" s="104"/>
      <c r="B2" s="554" t="s">
        <v>96</v>
      </c>
      <c r="C2" s="104"/>
      <c r="D2" s="376" t="s">
        <v>97</v>
      </c>
    </row>
    <row r="3" spans="1:9" ht="18" customHeight="1" thickBot="1">
      <c r="A3" s="105" t="s">
        <v>98</v>
      </c>
      <c r="B3" s="655" t="s">
        <v>245</v>
      </c>
      <c r="C3" s="660"/>
      <c r="D3" s="661"/>
    </row>
    <row r="4" spans="1:9" ht="18" customHeight="1" thickBot="1">
      <c r="A4" s="106"/>
      <c r="B4" s="178" t="s">
        <v>198</v>
      </c>
      <c r="C4" s="178" t="s">
        <v>102</v>
      </c>
      <c r="D4" s="654" t="s">
        <v>246</v>
      </c>
      <c r="I4" s="515" t="s">
        <v>183</v>
      </c>
    </row>
    <row r="5" spans="1:9" ht="18" customHeight="1" thickBot="1">
      <c r="A5" s="107" t="s">
        <v>104</v>
      </c>
      <c r="B5" s="108"/>
      <c r="C5" s="109" t="s">
        <v>107</v>
      </c>
      <c r="D5" s="659"/>
      <c r="I5" s="165" t="s">
        <v>107</v>
      </c>
    </row>
    <row r="6" spans="1:9" ht="18" customHeight="1">
      <c r="A6" s="478" t="s">
        <v>108</v>
      </c>
      <c r="B6" s="81"/>
      <c r="C6" s="92"/>
      <c r="D6" s="659"/>
      <c r="I6" s="24"/>
    </row>
    <row r="7" spans="1:9" ht="18" customHeight="1">
      <c r="A7" s="107" t="s">
        <v>184</v>
      </c>
      <c r="B7" s="79"/>
      <c r="C7" s="637">
        <v>648.15904439999997</v>
      </c>
      <c r="D7" s="659"/>
      <c r="I7" s="382">
        <v>333.63242341493333</v>
      </c>
    </row>
    <row r="8" spans="1:9" ht="18" customHeight="1" thickBot="1">
      <c r="A8" s="107" t="s">
        <v>185</v>
      </c>
      <c r="B8" s="80"/>
      <c r="C8" s="457">
        <v>1.25</v>
      </c>
      <c r="D8" s="659"/>
      <c r="I8" s="406">
        <f>C8</f>
        <v>1.25</v>
      </c>
    </row>
    <row r="9" spans="1:9" ht="18" customHeight="1" thickBot="1">
      <c r="A9" s="105" t="s">
        <v>111</v>
      </c>
      <c r="B9" s="575">
        <f>ROUND((B8*B7),2)</f>
        <v>0</v>
      </c>
      <c r="C9" s="503">
        <f>ROUND((C8*C7),2)</f>
        <v>810.2</v>
      </c>
      <c r="D9" s="659"/>
      <c r="I9" s="487">
        <f>ROUND((I8*I7),2)</f>
        <v>417.04</v>
      </c>
    </row>
    <row r="10" spans="1:9">
      <c r="A10" s="47"/>
      <c r="B10" s="78"/>
      <c r="C10" s="249"/>
      <c r="D10" s="659"/>
      <c r="I10" s="227"/>
    </row>
    <row r="11" spans="1:9" ht="18" customHeight="1">
      <c r="A11" s="106" t="s">
        <v>112</v>
      </c>
      <c r="B11" s="78"/>
      <c r="C11" s="249"/>
      <c r="D11" s="659"/>
      <c r="I11" s="227"/>
    </row>
    <row r="12" spans="1:9" ht="18" customHeight="1">
      <c r="A12" s="106" t="s">
        <v>113</v>
      </c>
      <c r="B12" s="78"/>
      <c r="C12" s="249"/>
      <c r="D12" s="659"/>
      <c r="I12" s="227"/>
    </row>
    <row r="13" spans="1:9" ht="18" customHeight="1">
      <c r="A13" s="107" t="s">
        <v>114</v>
      </c>
      <c r="B13" s="82"/>
      <c r="C13" s="404">
        <v>15</v>
      </c>
      <c r="D13" s="659"/>
      <c r="I13" s="406">
        <f>C13</f>
        <v>15</v>
      </c>
    </row>
    <row r="14" spans="1:9" ht="18" customHeight="1">
      <c r="A14" s="107" t="s">
        <v>115</v>
      </c>
      <c r="B14" s="82"/>
      <c r="C14" s="404">
        <v>0</v>
      </c>
      <c r="D14" s="659"/>
      <c r="I14" s="406">
        <f>C14</f>
        <v>0</v>
      </c>
    </row>
    <row r="15" spans="1:9" ht="18" customHeight="1">
      <c r="A15" s="107" t="s">
        <v>116</v>
      </c>
      <c r="B15" s="82"/>
      <c r="C15" s="489">
        <v>27.834766827112759</v>
      </c>
      <c r="D15" s="659"/>
      <c r="I15" s="406">
        <f>C15</f>
        <v>27.834766827112759</v>
      </c>
    </row>
    <row r="16" spans="1:9" ht="18" customHeight="1">
      <c r="A16" s="107" t="s">
        <v>117</v>
      </c>
      <c r="B16" s="82"/>
      <c r="C16" s="489">
        <v>25.950271321828961</v>
      </c>
      <c r="D16" s="659"/>
      <c r="I16" s="406">
        <f>C16</f>
        <v>25.950271321828961</v>
      </c>
    </row>
    <row r="17" spans="1:9" ht="18" customHeight="1">
      <c r="A17" s="107" t="s">
        <v>118</v>
      </c>
      <c r="B17" s="83"/>
      <c r="C17" s="492">
        <v>8.7114337568058087</v>
      </c>
      <c r="D17" s="659"/>
      <c r="I17" s="406">
        <f>C17</f>
        <v>8.7114337568058087</v>
      </c>
    </row>
    <row r="18" spans="1:9" ht="18" customHeight="1">
      <c r="A18" s="107" t="s">
        <v>119</v>
      </c>
      <c r="B18" s="82"/>
      <c r="C18" s="404">
        <v>80.720578678414086</v>
      </c>
      <c r="D18" s="659"/>
      <c r="I18" s="406">
        <f>C18</f>
        <v>80.720578678414086</v>
      </c>
    </row>
    <row r="19" spans="1:9" ht="18" customHeight="1">
      <c r="A19" s="107" t="s">
        <v>120</v>
      </c>
      <c r="B19" s="82"/>
      <c r="C19" s="404">
        <v>0</v>
      </c>
      <c r="D19" s="659"/>
      <c r="I19" s="406">
        <f>C19</f>
        <v>0</v>
      </c>
    </row>
    <row r="20" spans="1:9" ht="18" customHeight="1">
      <c r="A20" s="107" t="s">
        <v>121</v>
      </c>
      <c r="B20" s="82"/>
      <c r="C20" s="404">
        <v>0</v>
      </c>
      <c r="D20" s="659"/>
      <c r="I20" s="406">
        <f>C20</f>
        <v>0</v>
      </c>
    </row>
    <row r="21" spans="1:9" ht="18" customHeight="1">
      <c r="A21" s="107" t="s">
        <v>122</v>
      </c>
      <c r="B21" s="83"/>
      <c r="C21" s="456">
        <v>47.240579666666669</v>
      </c>
      <c r="D21" s="659"/>
      <c r="I21" s="406">
        <f>C21</f>
        <v>47.240579666666669</v>
      </c>
    </row>
    <row r="22" spans="1:9" ht="18" customHeight="1">
      <c r="A22" s="107" t="s">
        <v>123</v>
      </c>
      <c r="B22" s="82"/>
      <c r="C22" s="404">
        <v>29.51580494800816</v>
      </c>
      <c r="D22" s="659"/>
      <c r="I22" s="406">
        <f>C22</f>
        <v>29.51580494800816</v>
      </c>
    </row>
    <row r="23" spans="1:9" ht="18" customHeight="1">
      <c r="A23" s="107" t="s">
        <v>124</v>
      </c>
      <c r="B23" s="82"/>
      <c r="C23" s="404">
        <v>21</v>
      </c>
      <c r="D23" s="659"/>
      <c r="I23" s="406">
        <f>C23</f>
        <v>21</v>
      </c>
    </row>
    <row r="24" spans="1:9" ht="18" customHeight="1">
      <c r="A24" s="107" t="s">
        <v>125</v>
      </c>
      <c r="B24" s="84"/>
      <c r="C24" s="513">
        <v>7.8264777448071214</v>
      </c>
      <c r="D24" s="659"/>
      <c r="I24" s="406">
        <f>C24</f>
        <v>7.8264777448071214</v>
      </c>
    </row>
    <row r="25" spans="1:9" ht="18" customHeight="1">
      <c r="A25" s="107" t="s">
        <v>126</v>
      </c>
      <c r="B25" s="84"/>
      <c r="C25" s="513">
        <v>14</v>
      </c>
      <c r="D25" s="659"/>
      <c r="I25" s="406">
        <f>C25</f>
        <v>14</v>
      </c>
    </row>
    <row r="26" spans="1:9" ht="18" customHeight="1">
      <c r="A26" s="107" t="s">
        <v>127</v>
      </c>
      <c r="B26" s="83"/>
      <c r="C26" s="456">
        <v>6.6563646744435241</v>
      </c>
      <c r="D26" s="659"/>
      <c r="I26" s="406">
        <f>C26</f>
        <v>6.6563646744435241</v>
      </c>
    </row>
    <row r="27" spans="1:9" ht="18" customHeight="1" thickBot="1">
      <c r="A27" s="107" t="s">
        <v>128</v>
      </c>
      <c r="B27" s="82"/>
      <c r="C27" s="456">
        <v>10.7714110458049</v>
      </c>
      <c r="D27" s="659"/>
      <c r="I27" s="406">
        <f>C27</f>
        <v>10.7714110458049</v>
      </c>
    </row>
    <row r="28" spans="1:9" ht="18" customHeight="1" thickBot="1">
      <c r="A28" s="105" t="s">
        <v>129</v>
      </c>
      <c r="B28" s="550">
        <f>SUM(B13:B27)</f>
        <v>0</v>
      </c>
      <c r="C28" s="447">
        <f>SUM(C13:C27)</f>
        <v>295.22768866389197</v>
      </c>
      <c r="D28" s="659"/>
      <c r="I28" s="414">
        <f>SUM(I13:I27)</f>
        <v>295.22768866389197</v>
      </c>
    </row>
    <row r="29" spans="1:9">
      <c r="A29" s="47"/>
      <c r="B29" s="78"/>
      <c r="C29" s="249"/>
      <c r="D29" s="659"/>
      <c r="I29" s="291"/>
    </row>
    <row r="30" spans="1:9" ht="18" customHeight="1">
      <c r="A30" s="106" t="s">
        <v>130</v>
      </c>
      <c r="B30" s="78"/>
      <c r="C30" s="249"/>
      <c r="D30" s="659"/>
      <c r="I30" s="291"/>
    </row>
    <row r="31" spans="1:9" ht="18" customHeight="1">
      <c r="A31" s="107" t="s">
        <v>131</v>
      </c>
      <c r="B31" s="86"/>
      <c r="C31" s="459">
        <v>2.670176532546352</v>
      </c>
      <c r="D31" s="659"/>
      <c r="I31" s="461">
        <f>C31</f>
        <v>2.670176532546352</v>
      </c>
    </row>
    <row r="32" spans="1:9" ht="18" customHeight="1">
      <c r="A32" s="107" t="s">
        <v>132</v>
      </c>
      <c r="B32" s="87"/>
      <c r="C32" s="463">
        <v>20.14411726984941</v>
      </c>
      <c r="D32" s="659"/>
      <c r="I32" s="461">
        <f>C32</f>
        <v>20.14411726984941</v>
      </c>
    </row>
    <row r="33" spans="1:9" ht="18" customHeight="1">
      <c r="A33" s="107" t="s">
        <v>133</v>
      </c>
      <c r="B33" s="88"/>
      <c r="C33" s="459">
        <v>9.3518083407275974</v>
      </c>
      <c r="D33" s="659"/>
      <c r="I33" s="461">
        <f>C33</f>
        <v>9.3518083407275974</v>
      </c>
    </row>
    <row r="34" spans="1:9" ht="18" customHeight="1">
      <c r="A34" s="107" t="s">
        <v>134</v>
      </c>
      <c r="B34" s="89"/>
      <c r="C34" s="463">
        <v>121.4688895937259</v>
      </c>
      <c r="D34" s="659"/>
      <c r="I34" s="461">
        <f>C34</f>
        <v>121.4688895937259</v>
      </c>
    </row>
    <row r="35" spans="1:9" ht="18" customHeight="1">
      <c r="A35" s="107" t="s">
        <v>135</v>
      </c>
      <c r="B35" s="86"/>
      <c r="C35" s="459">
        <v>5.2</v>
      </c>
      <c r="D35" s="659"/>
      <c r="I35" s="461">
        <f>C35</f>
        <v>5.2</v>
      </c>
    </row>
    <row r="36" spans="1:9" ht="18" customHeight="1">
      <c r="A36" s="107" t="s">
        <v>136</v>
      </c>
      <c r="B36" s="89"/>
      <c r="C36" s="463">
        <v>76.627570538098126</v>
      </c>
      <c r="D36" s="659"/>
      <c r="I36" s="461">
        <f>C36</f>
        <v>76.627570538098126</v>
      </c>
    </row>
    <row r="37" spans="1:9" ht="18" customHeight="1">
      <c r="A37" s="107" t="s">
        <v>137</v>
      </c>
      <c r="B37" s="86"/>
      <c r="C37" s="459">
        <v>4.756266666666666</v>
      </c>
      <c r="D37" s="659"/>
      <c r="I37" s="461">
        <f>C37</f>
        <v>4.756266666666666</v>
      </c>
    </row>
    <row r="38" spans="1:9" ht="18" customHeight="1" thickBot="1">
      <c r="A38" s="107" t="s">
        <v>138</v>
      </c>
      <c r="B38" s="87"/>
      <c r="C38" s="463">
        <v>150.76050000000001</v>
      </c>
      <c r="D38" s="659"/>
      <c r="I38" s="461">
        <f>C38</f>
        <v>150.76050000000001</v>
      </c>
    </row>
    <row r="39" spans="1:9" ht="18" customHeight="1" thickBot="1">
      <c r="A39" s="105" t="s">
        <v>247</v>
      </c>
      <c r="B39" s="550">
        <f>SUM(B31:B38)</f>
        <v>0</v>
      </c>
      <c r="C39" s="447">
        <f>SUM(C31:C38)</f>
        <v>390.97932894161409</v>
      </c>
      <c r="D39" s="659"/>
      <c r="I39" s="414">
        <f>SUM(I31:I38)</f>
        <v>390.97932894161409</v>
      </c>
    </row>
    <row r="40" spans="1:9" ht="18" customHeight="1" thickBot="1">
      <c r="A40" s="107" t="s">
        <v>166</v>
      </c>
      <c r="B40" s="83"/>
      <c r="C40" s="277"/>
      <c r="D40" s="659"/>
      <c r="I40" s="291"/>
    </row>
    <row r="41" spans="1:9" ht="18" customHeight="1" thickBot="1">
      <c r="A41" s="425" t="s">
        <v>141</v>
      </c>
      <c r="B41" s="550">
        <f>B28+B39+B40</f>
        <v>0</v>
      </c>
      <c r="C41" s="447">
        <f>C28+C39+C40</f>
        <v>686.20701760550605</v>
      </c>
      <c r="D41" s="659"/>
      <c r="I41" s="414">
        <f>I28+I39+I40</f>
        <v>686.20701760550605</v>
      </c>
    </row>
    <row r="42" spans="1:9" ht="13.5" customHeight="1" thickBot="1">
      <c r="A42" s="65"/>
      <c r="B42" s="110"/>
      <c r="C42" s="280"/>
      <c r="D42" s="659"/>
      <c r="I42" s="291"/>
    </row>
    <row r="43" spans="1:9" ht="18" customHeight="1">
      <c r="A43" s="507" t="s">
        <v>142</v>
      </c>
      <c r="B43" s="81"/>
      <c r="C43" s="318"/>
      <c r="D43" s="659"/>
      <c r="I43" s="292"/>
    </row>
    <row r="44" spans="1:9" ht="18" customHeight="1">
      <c r="A44" s="427" t="s">
        <v>143</v>
      </c>
      <c r="B44" s="566">
        <f>B9-B28</f>
        <v>0</v>
      </c>
      <c r="C44" s="470">
        <f>C9-C28</f>
        <v>514.97231133610808</v>
      </c>
      <c r="D44" s="659"/>
      <c r="I44" s="471">
        <f>I9-I28</f>
        <v>121.81231133610805</v>
      </c>
    </row>
    <row r="45" spans="1:9" ht="18" customHeight="1" thickBot="1">
      <c r="A45" s="432" t="s">
        <v>144</v>
      </c>
      <c r="B45" s="559">
        <f>B9-B41</f>
        <v>0</v>
      </c>
      <c r="C45" s="474">
        <f>C9-C41</f>
        <v>123.99298239449399</v>
      </c>
      <c r="D45" s="659"/>
      <c r="I45" s="475">
        <f>I9-I41</f>
        <v>-269.16701760550603</v>
      </c>
    </row>
    <row r="46" spans="1:9" ht="13.5" customHeight="1" thickBot="1">
      <c r="A46" s="51"/>
      <c r="B46" s="110"/>
      <c r="C46" s="280"/>
      <c r="D46" s="659"/>
      <c r="I46" s="291"/>
    </row>
    <row r="47" spans="1:9" ht="18" customHeight="1">
      <c r="A47" s="478" t="s">
        <v>186</v>
      </c>
      <c r="B47" s="111"/>
      <c r="C47" s="320"/>
      <c r="D47" s="659"/>
      <c r="I47" s="292"/>
    </row>
    <row r="48" spans="1:9" ht="18" customHeight="1">
      <c r="A48" s="106" t="s">
        <v>146</v>
      </c>
      <c r="B48" s="586" t="e">
        <f>ROUND((B28)/B8,2)</f>
        <v>#DIV/0!</v>
      </c>
      <c r="C48" s="638">
        <f>ROUND((C28)/C8,2)</f>
        <v>236.18</v>
      </c>
      <c r="D48" s="659"/>
      <c r="I48" s="523">
        <f>ROUND((I28)/I8,2)</f>
        <v>236.18</v>
      </c>
    </row>
    <row r="49" spans="1:9" ht="18" customHeight="1" thickBot="1">
      <c r="A49" s="524" t="s">
        <v>147</v>
      </c>
      <c r="B49" s="587" t="e">
        <f>ROUND(B41/B8,2)</f>
        <v>#DIV/0!</v>
      </c>
      <c r="C49" s="639">
        <f>ROUND(C41/C8,2)</f>
        <v>548.97</v>
      </c>
      <c r="D49" s="659"/>
      <c r="I49" s="527">
        <f>ROUND(I41/I8,2)</f>
        <v>548.97</v>
      </c>
    </row>
    <row r="50" spans="1:9" ht="13.5" customHeight="1" thickBot="1">
      <c r="A50" s="51"/>
      <c r="B50" s="112"/>
      <c r="C50" s="321"/>
      <c r="D50" s="659"/>
      <c r="I50" s="291"/>
    </row>
    <row r="51" spans="1:9" ht="18" customHeight="1">
      <c r="A51" s="478" t="s">
        <v>187</v>
      </c>
      <c r="B51" s="111"/>
      <c r="C51" s="320"/>
      <c r="D51" s="659"/>
      <c r="I51" s="292"/>
    </row>
    <row r="52" spans="1:9" ht="18" customHeight="1">
      <c r="A52" s="106" t="s">
        <v>146</v>
      </c>
      <c r="B52" s="430" t="e">
        <f>ROUND((B28)/B7,2)</f>
        <v>#DIV/0!</v>
      </c>
      <c r="C52" s="470">
        <f>ROUND((C28)/C7,2)</f>
        <v>0.46</v>
      </c>
      <c r="D52" s="659"/>
      <c r="I52" s="471">
        <f>ROUND((I28)/I7,2)</f>
        <v>0.88</v>
      </c>
    </row>
    <row r="53" spans="1:9" ht="18" customHeight="1" thickBot="1">
      <c r="A53" s="524" t="s">
        <v>147</v>
      </c>
      <c r="B53" s="435" t="e">
        <f>ROUND(B41/B7,2)</f>
        <v>#DIV/0!</v>
      </c>
      <c r="C53" s="474">
        <f>ROUND(C41/C7,2)</f>
        <v>1.06</v>
      </c>
      <c r="D53" s="659"/>
      <c r="I53" s="475">
        <f>ROUND(I41/I7,2)</f>
        <v>2.06</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333.63242341493333</v>
      </c>
      <c r="D56" s="659"/>
    </row>
    <row r="57" spans="1:9" ht="18" customHeight="1">
      <c r="A57" s="528" t="s">
        <v>151</v>
      </c>
      <c r="B57" s="115"/>
      <c r="C57" s="485">
        <f>I44</f>
        <v>121.81231133610805</v>
      </c>
      <c r="D57" s="659"/>
    </row>
    <row r="58" spans="1:9" ht="18" customHeight="1" thickBot="1">
      <c r="A58" s="530" t="s">
        <v>152</v>
      </c>
      <c r="B58" s="116"/>
      <c r="C58" s="412">
        <f>I45</f>
        <v>-269.16701760550603</v>
      </c>
      <c r="D58" s="662"/>
    </row>
    <row r="59" spans="1:9" ht="18" customHeight="1">
      <c r="A59" s="640" t="s">
        <v>248</v>
      </c>
      <c r="B59" s="13"/>
      <c r="C59" s="13"/>
    </row>
    <row r="60" spans="1:9" ht="18" customHeight="1">
      <c r="A60" s="441" t="s">
        <v>249</v>
      </c>
      <c r="B60" s="13"/>
      <c r="C60" s="13"/>
    </row>
    <row r="61" spans="1:9">
      <c r="A61" s="15"/>
      <c r="B61" s="118"/>
      <c r="C61" s="118"/>
    </row>
    <row r="62" spans="1:9">
      <c r="A62" s="15"/>
      <c r="B62" s="17"/>
      <c r="C62" s="273"/>
    </row>
    <row r="63" spans="1:9">
      <c r="A63" s="17"/>
      <c r="B63" s="17"/>
      <c r="C63" s="273"/>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66"/>
  <sheetViews>
    <sheetView showGridLines="0" topLeftCell="A39" workbookViewId="0">
      <selection activeCell="C28" sqref="C28"/>
    </sheetView>
  </sheetViews>
  <sheetFormatPr defaultRowHeight="18" customHeight="1"/>
  <cols>
    <col min="1" max="1" width="55.7109375" customWidth="1"/>
    <col min="2" max="3" width="10" bestFit="1" customWidth="1"/>
    <col min="4" max="4" width="48" customWidth="1"/>
    <col min="7" max="7" width="12.5703125" bestFit="1" customWidth="1"/>
    <col min="9" max="9" width="12.28515625" customWidth="1"/>
  </cols>
  <sheetData>
    <row r="1" spans="1:9" ht="18" customHeight="1">
      <c r="A1" s="553" t="s">
        <v>250</v>
      </c>
      <c r="B1" s="103"/>
      <c r="C1" s="103"/>
    </row>
    <row r="2" spans="1:9" ht="18" customHeight="1" thickBot="1">
      <c r="A2" s="104"/>
      <c r="B2" s="554" t="s">
        <v>96</v>
      </c>
      <c r="C2" s="104"/>
      <c r="D2" s="376" t="s">
        <v>97</v>
      </c>
    </row>
    <row r="3" spans="1:9" ht="18" customHeight="1" thickBot="1">
      <c r="A3" s="105" t="s">
        <v>98</v>
      </c>
      <c r="B3" s="655" t="s">
        <v>251</v>
      </c>
      <c r="C3" s="660"/>
      <c r="D3" s="661"/>
    </row>
    <row r="4" spans="1:9" ht="18" customHeight="1" thickBot="1">
      <c r="A4" s="106"/>
      <c r="B4" s="178" t="s">
        <v>198</v>
      </c>
      <c r="C4" s="178" t="s">
        <v>102</v>
      </c>
      <c r="D4" s="654" t="s">
        <v>252</v>
      </c>
      <c r="I4" s="515" t="s">
        <v>183</v>
      </c>
    </row>
    <row r="5" spans="1:9" ht="18" customHeight="1" thickBot="1">
      <c r="A5" s="107" t="s">
        <v>104</v>
      </c>
      <c r="B5" s="108"/>
      <c r="C5" s="125" t="s">
        <v>200</v>
      </c>
      <c r="D5" s="659"/>
      <c r="I5" s="166" t="s">
        <v>200</v>
      </c>
    </row>
    <row r="6" spans="1:9" ht="18" customHeight="1">
      <c r="A6" s="478" t="s">
        <v>108</v>
      </c>
      <c r="B6" s="81"/>
      <c r="C6" s="92"/>
      <c r="D6" s="659"/>
      <c r="I6" s="24"/>
    </row>
    <row r="7" spans="1:9" ht="18" customHeight="1">
      <c r="A7" s="107" t="s">
        <v>184</v>
      </c>
      <c r="B7" s="79"/>
      <c r="C7" s="607">
        <v>1199.3146944</v>
      </c>
      <c r="D7" s="659"/>
      <c r="I7" s="382">
        <v>845.97195165477717</v>
      </c>
    </row>
    <row r="8" spans="1:9" ht="18" customHeight="1" thickBot="1">
      <c r="A8" s="107" t="s">
        <v>185</v>
      </c>
      <c r="B8" s="80"/>
      <c r="C8" s="614">
        <v>0.57999999999999996</v>
      </c>
      <c r="D8" s="659"/>
      <c r="I8" s="406">
        <f>C8</f>
        <v>0.57999999999999996</v>
      </c>
    </row>
    <row r="9" spans="1:9" ht="18" customHeight="1" thickBot="1">
      <c r="A9" s="105" t="s">
        <v>111</v>
      </c>
      <c r="B9" s="575">
        <f>ROUND((B8*B7),2)</f>
        <v>0</v>
      </c>
      <c r="C9" s="610">
        <f>ROUND((C8*C7),2)</f>
        <v>695.6</v>
      </c>
      <c r="D9" s="659"/>
      <c r="I9" s="487">
        <f>ROUND((I8*I7),2)</f>
        <v>490.66</v>
      </c>
    </row>
    <row r="10" spans="1:9">
      <c r="A10" s="47"/>
      <c r="B10" s="78"/>
      <c r="C10" s="251"/>
      <c r="D10" s="659"/>
      <c r="I10" s="291"/>
    </row>
    <row r="11" spans="1:9" ht="18" customHeight="1">
      <c r="A11" s="106" t="s">
        <v>112</v>
      </c>
      <c r="B11" s="78"/>
      <c r="C11" s="251"/>
      <c r="D11" s="659"/>
      <c r="I11" s="291"/>
    </row>
    <row r="12" spans="1:9" ht="18" customHeight="1">
      <c r="A12" s="106" t="s">
        <v>113</v>
      </c>
      <c r="B12" s="78"/>
      <c r="C12" s="251"/>
      <c r="D12" s="659"/>
      <c r="I12" s="291"/>
    </row>
    <row r="13" spans="1:9" ht="18" customHeight="1">
      <c r="A13" s="107" t="s">
        <v>114</v>
      </c>
      <c r="B13" s="82"/>
      <c r="C13" s="611">
        <v>14.5</v>
      </c>
      <c r="D13" s="659"/>
      <c r="I13" s="406">
        <f>C13</f>
        <v>14.5</v>
      </c>
    </row>
    <row r="14" spans="1:9" ht="18" customHeight="1">
      <c r="A14" s="107" t="s">
        <v>115</v>
      </c>
      <c r="B14" s="82"/>
      <c r="C14" s="611">
        <v>0</v>
      </c>
      <c r="D14" s="659"/>
      <c r="I14" s="406">
        <f>C14</f>
        <v>0</v>
      </c>
    </row>
    <row r="15" spans="1:9" ht="18" customHeight="1">
      <c r="A15" s="107" t="s">
        <v>116</v>
      </c>
      <c r="B15" s="82"/>
      <c r="C15" s="612">
        <v>40.114811015544859</v>
      </c>
      <c r="D15" s="659"/>
      <c r="I15" s="406">
        <f>C15</f>
        <v>40.114811015544859</v>
      </c>
    </row>
    <row r="16" spans="1:9" ht="18" customHeight="1">
      <c r="A16" s="107" t="s">
        <v>117</v>
      </c>
      <c r="B16" s="82"/>
      <c r="C16" s="612">
        <v>26.911392481896701</v>
      </c>
      <c r="D16" s="659"/>
      <c r="I16" s="406">
        <f>C16</f>
        <v>26.911392481896701</v>
      </c>
    </row>
    <row r="17" spans="1:9" ht="18" customHeight="1">
      <c r="A17" s="107" t="s">
        <v>118</v>
      </c>
      <c r="B17" s="83"/>
      <c r="C17" s="613">
        <v>0</v>
      </c>
      <c r="D17" s="659"/>
      <c r="I17" s="406">
        <f>C17</f>
        <v>0</v>
      </c>
    </row>
    <row r="18" spans="1:9" ht="18" customHeight="1">
      <c r="A18" s="107" t="s">
        <v>119</v>
      </c>
      <c r="B18" s="82"/>
      <c r="C18" s="611">
        <v>78.320578678414094</v>
      </c>
      <c r="D18" s="659"/>
      <c r="I18" s="406">
        <f>C18</f>
        <v>78.320578678414094</v>
      </c>
    </row>
    <row r="19" spans="1:9" ht="18" customHeight="1">
      <c r="A19" s="107" t="s">
        <v>120</v>
      </c>
      <c r="B19" s="82"/>
      <c r="C19" s="611">
        <v>0</v>
      </c>
      <c r="D19" s="659"/>
      <c r="I19" s="406">
        <f>C19</f>
        <v>0</v>
      </c>
    </row>
    <row r="20" spans="1:9" ht="18" customHeight="1">
      <c r="A20" s="107" t="s">
        <v>121</v>
      </c>
      <c r="B20" s="82"/>
      <c r="C20" s="611">
        <v>34.99</v>
      </c>
      <c r="D20" s="659"/>
      <c r="I20" s="406">
        <f>C20</f>
        <v>34.99</v>
      </c>
    </row>
    <row r="21" spans="1:9" ht="18" customHeight="1">
      <c r="A21" s="107" t="s">
        <v>122</v>
      </c>
      <c r="B21" s="83"/>
      <c r="C21" s="614">
        <v>23.620289833333331</v>
      </c>
      <c r="D21" s="659"/>
      <c r="I21" s="406">
        <f>C21</f>
        <v>23.620289833333331</v>
      </c>
    </row>
    <row r="22" spans="1:9" ht="18" customHeight="1">
      <c r="A22" s="107" t="s">
        <v>123</v>
      </c>
      <c r="B22" s="82"/>
      <c r="C22" s="611">
        <v>13.039497446998871</v>
      </c>
      <c r="D22" s="659"/>
      <c r="I22" s="406">
        <f>C22</f>
        <v>13.039497446998871</v>
      </c>
    </row>
    <row r="23" spans="1:9" ht="18" customHeight="1">
      <c r="A23" s="107" t="s">
        <v>124</v>
      </c>
      <c r="B23" s="82"/>
      <c r="C23" s="611">
        <v>21</v>
      </c>
      <c r="D23" s="659"/>
      <c r="I23" s="406">
        <f>C23</f>
        <v>21</v>
      </c>
    </row>
    <row r="24" spans="1:9" ht="18" customHeight="1">
      <c r="A24" s="107" t="s">
        <v>125</v>
      </c>
      <c r="B24" s="84"/>
      <c r="C24" s="615">
        <v>10.809952780707389</v>
      </c>
      <c r="D24" s="659"/>
      <c r="I24" s="406">
        <f>C24</f>
        <v>10.809952780707389</v>
      </c>
    </row>
    <row r="25" spans="1:9" ht="18" customHeight="1">
      <c r="A25" s="107" t="s">
        <v>126</v>
      </c>
      <c r="B25" s="84"/>
      <c r="C25" s="615">
        <v>14</v>
      </c>
      <c r="D25" s="659"/>
      <c r="I25" s="406">
        <f>C25</f>
        <v>14</v>
      </c>
    </row>
    <row r="26" spans="1:9" ht="18" customHeight="1">
      <c r="A26" s="107" t="s">
        <v>127</v>
      </c>
      <c r="B26" s="83"/>
      <c r="C26" s="614">
        <v>5.7688493845177211</v>
      </c>
      <c r="D26" s="659"/>
      <c r="I26" s="406">
        <f>C26</f>
        <v>5.7688493845177211</v>
      </c>
    </row>
    <row r="27" spans="1:9" ht="18" customHeight="1" thickBot="1">
      <c r="A27" s="107" t="s">
        <v>128</v>
      </c>
      <c r="B27" s="82"/>
      <c r="C27" s="611">
        <v>10.71912073873084</v>
      </c>
      <c r="D27" s="659"/>
      <c r="I27" s="406">
        <f>C27</f>
        <v>10.71912073873084</v>
      </c>
    </row>
    <row r="28" spans="1:9" ht="18" customHeight="1" thickBot="1">
      <c r="A28" s="105" t="s">
        <v>129</v>
      </c>
      <c r="B28" s="550">
        <f>SUM(B13:B27)</f>
        <v>0</v>
      </c>
      <c r="C28" s="617">
        <f>SUM(C13:C27)</f>
        <v>293.79449236014381</v>
      </c>
      <c r="D28" s="659"/>
      <c r="I28" s="414">
        <f>SUM(I13:I27)</f>
        <v>293.79449236014381</v>
      </c>
    </row>
    <row r="29" spans="1:9">
      <c r="A29" s="47"/>
      <c r="B29" s="78"/>
      <c r="C29" s="251"/>
      <c r="D29" s="659"/>
      <c r="I29" s="291"/>
    </row>
    <row r="30" spans="1:9" ht="18" customHeight="1">
      <c r="A30" s="106" t="s">
        <v>130</v>
      </c>
      <c r="B30" s="78"/>
      <c r="C30" s="251"/>
      <c r="D30" s="659"/>
      <c r="I30" s="291"/>
    </row>
    <row r="31" spans="1:9" ht="18" customHeight="1">
      <c r="A31" s="107" t="s">
        <v>131</v>
      </c>
      <c r="B31" s="86"/>
      <c r="C31" s="621">
        <v>0.97564142535347476</v>
      </c>
      <c r="D31" s="659"/>
      <c r="I31" s="461">
        <f>C31</f>
        <v>0.97564142535347476</v>
      </c>
    </row>
    <row r="32" spans="1:9" ht="18" customHeight="1">
      <c r="A32" s="107" t="s">
        <v>132</v>
      </c>
      <c r="B32" s="87"/>
      <c r="C32" s="620">
        <v>6.6426981881809022</v>
      </c>
      <c r="D32" s="659"/>
      <c r="I32" s="461">
        <f>C32</f>
        <v>6.6426981881809022</v>
      </c>
    </row>
    <row r="33" spans="1:9" ht="18" customHeight="1">
      <c r="A33" s="107" t="s">
        <v>133</v>
      </c>
      <c r="B33" s="88"/>
      <c r="C33" s="621">
        <v>3.9864276841171269</v>
      </c>
      <c r="D33" s="659"/>
      <c r="I33" s="461">
        <f>C33</f>
        <v>3.9864276841171269</v>
      </c>
    </row>
    <row r="34" spans="1:9" ht="18" customHeight="1">
      <c r="A34" s="107" t="s">
        <v>134</v>
      </c>
      <c r="B34" s="89"/>
      <c r="C34" s="620">
        <v>53.66254718572614</v>
      </c>
      <c r="D34" s="659"/>
      <c r="I34" s="461">
        <f>C34</f>
        <v>53.66254718572614</v>
      </c>
    </row>
    <row r="35" spans="1:9" ht="18" customHeight="1">
      <c r="A35" s="107" t="s">
        <v>135</v>
      </c>
      <c r="B35" s="86"/>
      <c r="C35" s="621">
        <v>1.9</v>
      </c>
      <c r="D35" s="659"/>
      <c r="I35" s="461">
        <f>C35</f>
        <v>1.9</v>
      </c>
    </row>
    <row r="36" spans="1:9" ht="18" customHeight="1">
      <c r="A36" s="107" t="s">
        <v>136</v>
      </c>
      <c r="B36" s="89"/>
      <c r="C36" s="620">
        <v>33.852541448939391</v>
      </c>
      <c r="D36" s="659"/>
      <c r="I36" s="461">
        <f>C36</f>
        <v>33.852541448939391</v>
      </c>
    </row>
    <row r="37" spans="1:9" ht="18" customHeight="1">
      <c r="A37" s="107" t="s">
        <v>137</v>
      </c>
      <c r="B37" s="86"/>
      <c r="C37" s="621">
        <v>1.737866666666666</v>
      </c>
      <c r="D37" s="659"/>
      <c r="I37" s="461">
        <f>C37</f>
        <v>1.737866666666666</v>
      </c>
    </row>
    <row r="38" spans="1:9" ht="18" customHeight="1" thickBot="1">
      <c r="A38" s="107" t="s">
        <v>138</v>
      </c>
      <c r="B38" s="87"/>
      <c r="C38" s="620">
        <v>80.656499999999994</v>
      </c>
      <c r="D38" s="659"/>
      <c r="I38" s="461">
        <f>C38</f>
        <v>80.656499999999994</v>
      </c>
    </row>
    <row r="39" spans="1:9" ht="18" customHeight="1" thickBot="1">
      <c r="A39" s="105" t="s">
        <v>139</v>
      </c>
      <c r="B39" s="550">
        <f>SUM(B31:B38)</f>
        <v>0</v>
      </c>
      <c r="C39" s="617">
        <f>SUM(C31:C38)</f>
        <v>183.41422259898371</v>
      </c>
      <c r="D39" s="659"/>
      <c r="I39" s="414">
        <f>SUM(I31:I38)</f>
        <v>183.41422259898371</v>
      </c>
    </row>
    <row r="40" spans="1:9" ht="18" customHeight="1" thickBot="1">
      <c r="A40" s="124" t="s">
        <v>140</v>
      </c>
      <c r="B40" s="83"/>
      <c r="C40" s="348"/>
      <c r="D40" s="659"/>
      <c r="I40" s="291"/>
    </row>
    <row r="41" spans="1:9" ht="18" customHeight="1" thickBot="1">
      <c r="A41" s="425" t="s">
        <v>141</v>
      </c>
      <c r="B41" s="550">
        <f>B28+B39+B40</f>
        <v>0</v>
      </c>
      <c r="C41" s="623">
        <f>C28+C39+C40</f>
        <v>477.20871495912752</v>
      </c>
      <c r="D41" s="659"/>
      <c r="I41" s="414">
        <f>I28+I39+I40</f>
        <v>477.20871495912752</v>
      </c>
    </row>
    <row r="42" spans="1:9" ht="13.5" customHeight="1" thickBot="1">
      <c r="A42" s="65"/>
      <c r="B42" s="110"/>
      <c r="C42" s="343"/>
      <c r="D42" s="659"/>
      <c r="I42" s="291"/>
    </row>
    <row r="43" spans="1:9" ht="18" customHeight="1">
      <c r="A43" s="507" t="s">
        <v>142</v>
      </c>
      <c r="B43" s="81"/>
      <c r="C43" s="344"/>
      <c r="D43" s="659"/>
      <c r="I43" s="292"/>
    </row>
    <row r="44" spans="1:9" ht="18" customHeight="1">
      <c r="A44" s="427" t="s">
        <v>143</v>
      </c>
      <c r="B44" s="566">
        <f>B9-B28</f>
        <v>0</v>
      </c>
      <c r="C44" s="471">
        <f>C9-C28</f>
        <v>401.80550763985622</v>
      </c>
      <c r="D44" s="659"/>
      <c r="I44" s="471">
        <f>I9-I28</f>
        <v>196.86550763985622</v>
      </c>
    </row>
    <row r="45" spans="1:9" ht="18" customHeight="1" thickBot="1">
      <c r="A45" s="432" t="s">
        <v>144</v>
      </c>
      <c r="B45" s="559">
        <f>B9-B41</f>
        <v>0</v>
      </c>
      <c r="C45" s="475">
        <f>C9-C41</f>
        <v>218.3912850408725</v>
      </c>
      <c r="D45" s="659"/>
      <c r="I45" s="475">
        <f>I9-I41</f>
        <v>13.451285040872506</v>
      </c>
    </row>
    <row r="46" spans="1:9" ht="13.5" customHeight="1" thickBot="1">
      <c r="A46" s="51"/>
      <c r="B46" s="110"/>
      <c r="C46" s="343"/>
      <c r="D46" s="659"/>
      <c r="I46" s="291"/>
    </row>
    <row r="47" spans="1:9" ht="18" customHeight="1">
      <c r="A47" s="478" t="s">
        <v>186</v>
      </c>
      <c r="B47" s="111"/>
      <c r="C47" s="345"/>
      <c r="D47" s="659"/>
      <c r="I47" s="292"/>
    </row>
    <row r="48" spans="1:9" ht="18" customHeight="1">
      <c r="A48" s="106" t="s">
        <v>146</v>
      </c>
      <c r="B48" s="431" t="e">
        <f>ROUND((B28)/B8,2)</f>
        <v>#DIV/0!</v>
      </c>
      <c r="C48" s="471">
        <f>ROUND((C28)/C8,2)</f>
        <v>506.54</v>
      </c>
      <c r="D48" s="659"/>
      <c r="I48" s="471">
        <f>ROUND((I28)/I8,2)</f>
        <v>506.54</v>
      </c>
    </row>
    <row r="49" spans="1:9" ht="18" customHeight="1" thickBot="1">
      <c r="A49" s="524" t="s">
        <v>147</v>
      </c>
      <c r="B49" s="436" t="e">
        <f>ROUND(B41/B8,2)</f>
        <v>#DIV/0!</v>
      </c>
      <c r="C49" s="475">
        <f>ROUND(C41/C8,2)</f>
        <v>822.77</v>
      </c>
      <c r="D49" s="659"/>
      <c r="I49" s="475">
        <f>ROUND(I41/I8,2)</f>
        <v>822.77</v>
      </c>
    </row>
    <row r="50" spans="1:9" ht="13.5" customHeight="1" thickBot="1">
      <c r="A50" s="51"/>
      <c r="B50" s="112"/>
      <c r="C50" s="346"/>
      <c r="D50" s="659"/>
      <c r="I50" s="291"/>
    </row>
    <row r="51" spans="1:9" ht="18" customHeight="1">
      <c r="A51" s="478" t="s">
        <v>187</v>
      </c>
      <c r="B51" s="128"/>
      <c r="C51" s="350"/>
      <c r="D51" s="659"/>
      <c r="I51" s="292"/>
    </row>
    <row r="52" spans="1:9" ht="18" customHeight="1">
      <c r="A52" s="106" t="s">
        <v>146</v>
      </c>
      <c r="B52" s="431" t="e">
        <f>ROUND((B28)/B7,2)</f>
        <v>#DIV/0!</v>
      </c>
      <c r="C52" s="471">
        <f>ROUND((C28)/C7,2)</f>
        <v>0.24</v>
      </c>
      <c r="D52" s="659"/>
      <c r="I52" s="471">
        <f>ROUND((I28)/I7,2)</f>
        <v>0.35</v>
      </c>
    </row>
    <row r="53" spans="1:9" ht="18" customHeight="1" thickBot="1">
      <c r="A53" s="524" t="s">
        <v>147</v>
      </c>
      <c r="B53" s="436" t="e">
        <f>ROUND(B41/B7,2)</f>
        <v>#DIV/0!</v>
      </c>
      <c r="C53" s="475">
        <f>ROUND(C41/C7,2)</f>
        <v>0.4</v>
      </c>
      <c r="D53" s="659"/>
      <c r="I53" s="475">
        <f>ROUND(I41/I7,2)</f>
        <v>0.56000000000000005</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845.97195165477717</v>
      </c>
      <c r="D56" s="659"/>
    </row>
    <row r="57" spans="1:9" ht="18" customHeight="1">
      <c r="A57" s="528" t="s">
        <v>151</v>
      </c>
      <c r="B57" s="115"/>
      <c r="C57" s="485">
        <f>(C56*C8)-C28</f>
        <v>196.86923959962689</v>
      </c>
      <c r="D57" s="659"/>
    </row>
    <row r="58" spans="1:9" ht="18" customHeight="1" thickBot="1">
      <c r="A58" s="530" t="s">
        <v>152</v>
      </c>
      <c r="B58" s="116"/>
      <c r="C58" s="412">
        <f>(C56*C8)-C41</f>
        <v>13.455017000643181</v>
      </c>
      <c r="D58" s="662"/>
    </row>
    <row r="59" spans="1:9" ht="18" customHeight="1">
      <c r="A59" s="441" t="s">
        <v>153</v>
      </c>
      <c r="B59" s="13"/>
      <c r="C59" s="13"/>
    </row>
    <row r="60" spans="1:9">
      <c r="A60" s="117"/>
      <c r="B60" s="13"/>
      <c r="C60" s="13"/>
    </row>
    <row r="61" spans="1:9">
      <c r="A61" s="15"/>
      <c r="B61" s="118"/>
      <c r="C61" s="325"/>
    </row>
    <row r="62" spans="1:9">
      <c r="A62" s="15"/>
      <c r="B62" s="17"/>
      <c r="C62" s="17"/>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66"/>
  <sheetViews>
    <sheetView showGridLines="0" topLeftCell="A18" workbookViewId="0">
      <selection activeCell="C28" sqref="C28"/>
    </sheetView>
  </sheetViews>
  <sheetFormatPr defaultRowHeight="18" customHeight="1"/>
  <cols>
    <col min="1" max="1" width="55.7109375" customWidth="1"/>
    <col min="2" max="3" width="10" bestFit="1" customWidth="1"/>
    <col min="4" max="4" width="48" customWidth="1"/>
    <col min="9" max="9" width="12.28515625" customWidth="1"/>
    <col min="15" max="15" width="9.7109375" bestFit="1" customWidth="1"/>
  </cols>
  <sheetData>
    <row r="1" spans="1:9" ht="18" customHeight="1">
      <c r="A1" s="553" t="s">
        <v>253</v>
      </c>
      <c r="B1" s="103"/>
      <c r="C1" s="103"/>
    </row>
    <row r="2" spans="1:9" ht="18" customHeight="1" thickBot="1">
      <c r="A2" s="104"/>
      <c r="B2" s="554" t="s">
        <v>96</v>
      </c>
      <c r="C2" s="104"/>
      <c r="D2" s="376" t="s">
        <v>97</v>
      </c>
    </row>
    <row r="3" spans="1:9" ht="18" customHeight="1" thickBot="1">
      <c r="A3" s="105" t="s">
        <v>98</v>
      </c>
      <c r="B3" s="655" t="s">
        <v>254</v>
      </c>
      <c r="C3" s="660"/>
      <c r="D3" s="661"/>
    </row>
    <row r="4" spans="1:9" ht="18" customHeight="1" thickBot="1">
      <c r="A4" s="106"/>
      <c r="B4" s="178" t="s">
        <v>198</v>
      </c>
      <c r="C4" s="178" t="s">
        <v>102</v>
      </c>
      <c r="D4" s="654" t="s">
        <v>255</v>
      </c>
      <c r="I4" s="515" t="s">
        <v>183</v>
      </c>
    </row>
    <row r="5" spans="1:9" ht="18" customHeight="1" thickBot="1">
      <c r="A5" s="107" t="s">
        <v>104</v>
      </c>
      <c r="B5" s="108" t="s">
        <v>105</v>
      </c>
      <c r="C5" s="108" t="s">
        <v>105</v>
      </c>
      <c r="D5" s="659"/>
      <c r="I5" s="165" t="s">
        <v>105</v>
      </c>
    </row>
    <row r="6" spans="1:9" ht="18" customHeight="1">
      <c r="A6" s="478" t="s">
        <v>108</v>
      </c>
      <c r="B6" s="81"/>
      <c r="C6" s="81"/>
      <c r="D6" s="659"/>
      <c r="I6" s="24"/>
    </row>
    <row r="7" spans="1:9" ht="18" customHeight="1">
      <c r="A7" s="107" t="s">
        <v>184</v>
      </c>
      <c r="B7" s="79"/>
      <c r="C7" s="536">
        <v>1175</v>
      </c>
      <c r="D7" s="659"/>
      <c r="I7" s="641">
        <v>740.3</v>
      </c>
    </row>
    <row r="8" spans="1:9" ht="18" customHeight="1" thickBot="1">
      <c r="A8" s="107" t="s">
        <v>185</v>
      </c>
      <c r="B8" s="80"/>
      <c r="C8" s="542">
        <v>0.33</v>
      </c>
      <c r="D8" s="659"/>
      <c r="I8" s="642">
        <f>C8</f>
        <v>0.33</v>
      </c>
    </row>
    <row r="9" spans="1:9" ht="18" customHeight="1" thickBot="1">
      <c r="A9" s="105" t="s">
        <v>111</v>
      </c>
      <c r="B9" s="575">
        <f>ROUND((B8*B7),2)</f>
        <v>0</v>
      </c>
      <c r="C9" s="575">
        <f>ROUND((C8*C7),2)</f>
        <v>387.75</v>
      </c>
      <c r="D9" s="659"/>
      <c r="I9" s="390">
        <f>ROUND((I8*I7),2)</f>
        <v>244.3</v>
      </c>
    </row>
    <row r="10" spans="1:9">
      <c r="A10" s="47"/>
      <c r="B10" s="78"/>
      <c r="C10" s="78"/>
      <c r="D10" s="659"/>
      <c r="I10" s="24"/>
    </row>
    <row r="11" spans="1:9" ht="18" customHeight="1">
      <c r="A11" s="106" t="s">
        <v>112</v>
      </c>
      <c r="B11" s="78"/>
      <c r="C11" s="78"/>
      <c r="D11" s="659"/>
      <c r="I11" s="24"/>
    </row>
    <row r="12" spans="1:9" ht="18" customHeight="1">
      <c r="A12" s="106" t="s">
        <v>113</v>
      </c>
      <c r="B12" s="78"/>
      <c r="C12" s="78"/>
      <c r="D12" s="659"/>
      <c r="I12" s="24"/>
    </row>
    <row r="13" spans="1:9" ht="18" customHeight="1">
      <c r="A13" s="107" t="s">
        <v>114</v>
      </c>
      <c r="B13" s="82"/>
      <c r="C13" s="539">
        <v>15</v>
      </c>
      <c r="D13" s="659"/>
      <c r="I13" s="642">
        <f>C13</f>
        <v>15</v>
      </c>
    </row>
    <row r="14" spans="1:9" ht="18" customHeight="1">
      <c r="A14" s="107" t="s">
        <v>115</v>
      </c>
      <c r="B14" s="82"/>
      <c r="C14" s="539">
        <v>0</v>
      </c>
      <c r="D14" s="659"/>
      <c r="I14" s="642">
        <f>C14</f>
        <v>0</v>
      </c>
    </row>
    <row r="15" spans="1:9" ht="18" customHeight="1">
      <c r="A15" s="107" t="s">
        <v>116</v>
      </c>
      <c r="B15" s="82"/>
      <c r="C15" s="540">
        <v>2.45600883768642</v>
      </c>
      <c r="D15" s="659"/>
      <c r="I15" s="642">
        <f>C15</f>
        <v>2.45600883768642</v>
      </c>
    </row>
    <row r="16" spans="1:9" ht="18" customHeight="1">
      <c r="A16" s="107" t="s">
        <v>117</v>
      </c>
      <c r="B16" s="82"/>
      <c r="C16" s="540">
        <v>13.455696240948351</v>
      </c>
      <c r="D16" s="659"/>
      <c r="I16" s="642">
        <f>C16</f>
        <v>13.455696240948351</v>
      </c>
    </row>
    <row r="17" spans="1:9" ht="18" customHeight="1">
      <c r="A17" s="107" t="s">
        <v>118</v>
      </c>
      <c r="B17" s="83"/>
      <c r="C17" s="541">
        <v>0</v>
      </c>
      <c r="D17" s="659"/>
      <c r="I17" s="642">
        <f>C17</f>
        <v>0</v>
      </c>
    </row>
    <row r="18" spans="1:9" ht="18" customHeight="1">
      <c r="A18" s="107" t="s">
        <v>119</v>
      </c>
      <c r="B18" s="82"/>
      <c r="C18" s="539">
        <v>33.206249999999997</v>
      </c>
      <c r="D18" s="659"/>
      <c r="I18" s="642">
        <f>C18</f>
        <v>33.206249999999997</v>
      </c>
    </row>
    <row r="19" spans="1:9" ht="18" customHeight="1">
      <c r="A19" s="107" t="s">
        <v>120</v>
      </c>
      <c r="B19" s="82"/>
      <c r="C19" s="539">
        <v>0</v>
      </c>
      <c r="D19" s="659"/>
      <c r="I19" s="642">
        <f>C19</f>
        <v>0</v>
      </c>
    </row>
    <row r="20" spans="1:9" ht="18" customHeight="1">
      <c r="A20" s="107" t="s">
        <v>121</v>
      </c>
      <c r="B20" s="82"/>
      <c r="C20" s="539">
        <v>0</v>
      </c>
      <c r="D20" s="659"/>
      <c r="I20" s="642">
        <f>C20</f>
        <v>0</v>
      </c>
    </row>
    <row r="21" spans="1:9" ht="18" customHeight="1">
      <c r="A21" s="107" t="s">
        <v>122</v>
      </c>
      <c r="B21" s="83"/>
      <c r="C21" s="542">
        <v>20.07724635833333</v>
      </c>
      <c r="D21" s="659"/>
      <c r="I21" s="642">
        <f>C21</f>
        <v>20.07724635833333</v>
      </c>
    </row>
    <row r="22" spans="1:9" ht="18" customHeight="1">
      <c r="A22" s="107" t="s">
        <v>123</v>
      </c>
      <c r="B22" s="82"/>
      <c r="C22" s="539">
        <v>11.56328841689489</v>
      </c>
      <c r="D22" s="659"/>
      <c r="I22" s="642">
        <f>C22</f>
        <v>11.56328841689489</v>
      </c>
    </row>
    <row r="23" spans="1:9" ht="18" customHeight="1">
      <c r="A23" s="107" t="s">
        <v>124</v>
      </c>
      <c r="B23" s="82"/>
      <c r="C23" s="539">
        <v>21</v>
      </c>
      <c r="D23" s="659"/>
      <c r="I23" s="642">
        <f>C23</f>
        <v>21</v>
      </c>
    </row>
    <row r="24" spans="1:9" ht="18" customHeight="1">
      <c r="A24" s="107" t="s">
        <v>125</v>
      </c>
      <c r="B24" s="84"/>
      <c r="C24" s="543">
        <v>0</v>
      </c>
      <c r="D24" s="659"/>
      <c r="I24" s="642">
        <f>C24</f>
        <v>0</v>
      </c>
    </row>
    <row r="25" spans="1:9" ht="18" customHeight="1">
      <c r="A25" s="107" t="s">
        <v>126</v>
      </c>
      <c r="B25" s="84"/>
      <c r="C25" s="543">
        <v>14</v>
      </c>
      <c r="D25" s="659"/>
      <c r="I25" s="642">
        <f>C25</f>
        <v>14</v>
      </c>
    </row>
    <row r="26" spans="1:9" ht="18" customHeight="1">
      <c r="A26" s="107" t="s">
        <v>127</v>
      </c>
      <c r="B26" s="83"/>
      <c r="C26" s="542">
        <v>4.3999791049550963</v>
      </c>
      <c r="D26" s="659"/>
      <c r="I26" s="642">
        <f>C26</f>
        <v>4.3999791049550963</v>
      </c>
    </row>
    <row r="27" spans="1:9" ht="18" customHeight="1" thickBot="1">
      <c r="A27" s="107" t="s">
        <v>128</v>
      </c>
      <c r="B27" s="82"/>
      <c r="C27" s="539">
        <v>5.118000691240578</v>
      </c>
      <c r="D27" s="659"/>
      <c r="I27" s="642">
        <f>C27</f>
        <v>5.118000691240578</v>
      </c>
    </row>
    <row r="28" spans="1:9" ht="18" customHeight="1" thickBot="1">
      <c r="A28" s="105" t="s">
        <v>129</v>
      </c>
      <c r="B28" s="550">
        <f>SUM(B13:B27)</f>
        <v>0</v>
      </c>
      <c r="C28" s="550">
        <f>SUM(C13:C27)</f>
        <v>140.27646965005866</v>
      </c>
      <c r="D28" s="659"/>
      <c r="I28" s="424">
        <f>SUM(I13:I27)</f>
        <v>140.27646965005866</v>
      </c>
    </row>
    <row r="29" spans="1:9">
      <c r="A29" s="47"/>
      <c r="B29" s="78"/>
      <c r="C29" s="251"/>
      <c r="D29" s="659"/>
      <c r="I29" s="24"/>
    </row>
    <row r="30" spans="1:9" ht="18" customHeight="1">
      <c r="A30" s="106" t="s">
        <v>130</v>
      </c>
      <c r="B30" s="78"/>
      <c r="C30" s="251"/>
      <c r="D30" s="659"/>
      <c r="I30" s="24"/>
    </row>
    <row r="31" spans="1:9" ht="18" customHeight="1">
      <c r="A31" s="107" t="s">
        <v>131</v>
      </c>
      <c r="B31" s="86"/>
      <c r="C31" s="546">
        <v>0.74456845619080969</v>
      </c>
      <c r="D31" s="659"/>
      <c r="I31" s="643">
        <f>C31</f>
        <v>0.74456845619080969</v>
      </c>
    </row>
    <row r="32" spans="1:9" ht="18" customHeight="1">
      <c r="A32" s="107" t="s">
        <v>132</v>
      </c>
      <c r="B32" s="87"/>
      <c r="C32" s="547">
        <v>5.076533574707355</v>
      </c>
      <c r="D32" s="659"/>
      <c r="I32" s="643">
        <f>C32</f>
        <v>5.076533574707355</v>
      </c>
    </row>
    <row r="33" spans="1:9" ht="18" customHeight="1">
      <c r="A33" s="107" t="s">
        <v>133</v>
      </c>
      <c r="B33" s="88"/>
      <c r="C33" s="546">
        <v>2.6074747116237811</v>
      </c>
      <c r="D33" s="659"/>
      <c r="I33" s="643">
        <f>C33</f>
        <v>2.6074747116237811</v>
      </c>
    </row>
    <row r="34" spans="1:9" ht="18" customHeight="1">
      <c r="A34" s="107" t="s">
        <v>134</v>
      </c>
      <c r="B34" s="89"/>
      <c r="C34" s="547">
        <v>47.587379254144359</v>
      </c>
      <c r="D34" s="659"/>
      <c r="I34" s="643">
        <f>C34</f>
        <v>47.587379254144359</v>
      </c>
    </row>
    <row r="35" spans="1:9" ht="18" customHeight="1">
      <c r="A35" s="107" t="s">
        <v>135</v>
      </c>
      <c r="B35" s="86"/>
      <c r="C35" s="546">
        <v>1.45</v>
      </c>
      <c r="D35" s="659"/>
      <c r="I35" s="643">
        <f>C35</f>
        <v>1.45</v>
      </c>
    </row>
    <row r="36" spans="1:9" ht="18" customHeight="1">
      <c r="A36" s="107" t="s">
        <v>136</v>
      </c>
      <c r="B36" s="89"/>
      <c r="C36" s="547">
        <v>30.020075697707892</v>
      </c>
      <c r="D36" s="659"/>
      <c r="I36" s="643">
        <f>C36</f>
        <v>30.020075697707892</v>
      </c>
    </row>
    <row r="37" spans="1:9" ht="18" customHeight="1">
      <c r="A37" s="107" t="s">
        <v>137</v>
      </c>
      <c r="B37" s="86"/>
      <c r="C37" s="546">
        <v>1.326266666666666</v>
      </c>
      <c r="D37" s="659"/>
      <c r="I37" s="643">
        <f>C37</f>
        <v>1.326266666666666</v>
      </c>
    </row>
    <row r="38" spans="1:9" ht="18" customHeight="1" thickBot="1">
      <c r="A38" s="107" t="s">
        <v>138</v>
      </c>
      <c r="B38" s="87"/>
      <c r="C38" s="547">
        <v>70.103999999999985</v>
      </c>
      <c r="D38" s="659"/>
      <c r="I38" s="643">
        <f>C38</f>
        <v>70.103999999999985</v>
      </c>
    </row>
    <row r="39" spans="1:9" ht="18" customHeight="1" thickBot="1">
      <c r="A39" s="105" t="s">
        <v>139</v>
      </c>
      <c r="B39" s="550">
        <f>SUM(B31:B38)</f>
        <v>0</v>
      </c>
      <c r="C39" s="550">
        <f>SUM(C31:C38)</f>
        <v>158.91629836104084</v>
      </c>
      <c r="D39" s="659"/>
      <c r="I39" s="424">
        <f>SUM(I31:I38)</f>
        <v>158.91629836104084</v>
      </c>
    </row>
    <row r="40" spans="1:9" ht="18" customHeight="1" thickBot="1">
      <c r="A40" s="124" t="s">
        <v>140</v>
      </c>
      <c r="B40" s="83"/>
      <c r="C40" s="90"/>
      <c r="D40" s="659"/>
      <c r="I40" s="24"/>
    </row>
    <row r="41" spans="1:9" ht="18" customHeight="1" thickBot="1">
      <c r="A41" s="425" t="s">
        <v>141</v>
      </c>
      <c r="B41" s="550">
        <f>B28+B39+B40</f>
        <v>0</v>
      </c>
      <c r="C41" s="565">
        <f>C28+C39+C40</f>
        <v>299.19276801109947</v>
      </c>
      <c r="D41" s="659"/>
      <c r="I41" s="424">
        <f>I28+I39+I40</f>
        <v>299.19276801109947</v>
      </c>
    </row>
    <row r="42" spans="1:9" ht="13.5" customHeight="1" thickBot="1">
      <c r="A42" s="65"/>
      <c r="B42" s="110"/>
      <c r="C42" s="91"/>
      <c r="D42" s="659"/>
      <c r="I42" s="24"/>
    </row>
    <row r="43" spans="1:9" ht="18" customHeight="1">
      <c r="A43" s="507" t="s">
        <v>142</v>
      </c>
      <c r="B43" s="81"/>
      <c r="C43" s="92"/>
      <c r="D43" s="659"/>
      <c r="I43" s="22"/>
    </row>
    <row r="44" spans="1:9" ht="18" customHeight="1">
      <c r="A44" s="427" t="s">
        <v>143</v>
      </c>
      <c r="B44" s="566">
        <f>B9-B28</f>
        <v>0</v>
      </c>
      <c r="C44" s="431">
        <f>C9-C28</f>
        <v>247.47353034994134</v>
      </c>
      <c r="D44" s="659"/>
      <c r="I44" s="431">
        <f>I9-I28</f>
        <v>104.02353034994135</v>
      </c>
    </row>
    <row r="45" spans="1:9" ht="18" customHeight="1" thickBot="1">
      <c r="A45" s="432" t="s">
        <v>144</v>
      </c>
      <c r="B45" s="559">
        <f>B9-B41</f>
        <v>0</v>
      </c>
      <c r="C45" s="436">
        <f>C9-C41</f>
        <v>88.557231988900526</v>
      </c>
      <c r="D45" s="659"/>
      <c r="I45" s="436">
        <f>I9-I41</f>
        <v>-54.892768011099463</v>
      </c>
    </row>
    <row r="46" spans="1:9" ht="13.5" customHeight="1" thickBot="1">
      <c r="A46" s="51"/>
      <c r="B46" s="110"/>
      <c r="C46" s="91"/>
      <c r="D46" s="659"/>
      <c r="I46" s="24"/>
    </row>
    <row r="47" spans="1:9" ht="18" customHeight="1">
      <c r="A47" s="478" t="s">
        <v>186</v>
      </c>
      <c r="B47" s="111"/>
      <c r="C47" s="93"/>
      <c r="D47" s="659"/>
      <c r="I47" s="22"/>
    </row>
    <row r="48" spans="1:9" ht="18" customHeight="1">
      <c r="A48" s="106" t="s">
        <v>146</v>
      </c>
      <c r="B48" s="431" t="e">
        <f>ROUND((B28)/B8,2)</f>
        <v>#DIV/0!</v>
      </c>
      <c r="C48" s="431">
        <f>ROUND((C28)/C8,2)</f>
        <v>425.08</v>
      </c>
      <c r="D48" s="659"/>
      <c r="I48" s="431">
        <f>ROUND((I28)/I8,2)</f>
        <v>425.08</v>
      </c>
    </row>
    <row r="49" spans="1:9" ht="18" customHeight="1" thickBot="1">
      <c r="A49" s="524" t="s">
        <v>147</v>
      </c>
      <c r="B49" s="436" t="e">
        <f>ROUND(B41/B8,2)</f>
        <v>#DIV/0!</v>
      </c>
      <c r="C49" s="436">
        <f>ROUND(C41/C8,2)</f>
        <v>906.64</v>
      </c>
      <c r="D49" s="659"/>
      <c r="I49" s="436">
        <f>ROUND(I41/I8,2)</f>
        <v>906.64</v>
      </c>
    </row>
    <row r="50" spans="1:9" ht="13.5" customHeight="1" thickBot="1">
      <c r="A50" s="51"/>
      <c r="B50" s="112"/>
      <c r="C50" s="94"/>
      <c r="D50" s="659"/>
      <c r="I50" s="24"/>
    </row>
    <row r="51" spans="1:9" ht="18" customHeight="1">
      <c r="A51" s="478" t="s">
        <v>187</v>
      </c>
      <c r="B51" s="111"/>
      <c r="C51" s="93"/>
      <c r="D51" s="659"/>
      <c r="I51" s="22"/>
    </row>
    <row r="52" spans="1:9" ht="18" customHeight="1">
      <c r="A52" s="106" t="s">
        <v>146</v>
      </c>
      <c r="B52" s="431" t="e">
        <f>ROUND((B28)/B7,2)</f>
        <v>#DIV/0!</v>
      </c>
      <c r="C52" s="431">
        <f>ROUND((C28)/C7,2)</f>
        <v>0.12</v>
      </c>
      <c r="D52" s="659"/>
      <c r="I52" s="431">
        <f>ROUND((I28)/I7,2)</f>
        <v>0.19</v>
      </c>
    </row>
    <row r="53" spans="1:9" ht="18" customHeight="1" thickBot="1">
      <c r="A53" s="524" t="s">
        <v>147</v>
      </c>
      <c r="B53" s="436" t="e">
        <f>ROUND(B41/B7,2)</f>
        <v>#DIV/0!</v>
      </c>
      <c r="C53" s="436">
        <f>ROUND(C41/C7,2)</f>
        <v>0.25</v>
      </c>
      <c r="D53" s="659"/>
      <c r="I53" s="436">
        <f>ROUND(I41/I7,2)</f>
        <v>0.4</v>
      </c>
    </row>
    <row r="54" spans="1:9" ht="16.5" customHeight="1" thickBot="1">
      <c r="A54" s="113"/>
      <c r="B54" s="13"/>
      <c r="C54" s="13"/>
      <c r="D54" s="659"/>
    </row>
    <row r="55" spans="1:9" ht="18" customHeight="1">
      <c r="A55" s="426" t="s">
        <v>149</v>
      </c>
      <c r="B55" s="114"/>
      <c r="C55" s="73"/>
      <c r="D55" s="659"/>
    </row>
    <row r="56" spans="1:9" ht="18" customHeight="1">
      <c r="A56" s="528" t="s">
        <v>188</v>
      </c>
      <c r="B56" s="115"/>
      <c r="C56" s="388">
        <f>I7</f>
        <v>740.3</v>
      </c>
      <c r="D56" s="659"/>
    </row>
    <row r="57" spans="1:9" ht="18" customHeight="1">
      <c r="A57" s="528" t="s">
        <v>151</v>
      </c>
      <c r="B57" s="115"/>
      <c r="C57" s="388">
        <f>I44</f>
        <v>104.02353034994135</v>
      </c>
      <c r="D57" s="659"/>
    </row>
    <row r="58" spans="1:9" ht="18" customHeight="1" thickBot="1">
      <c r="A58" s="530" t="s">
        <v>152</v>
      </c>
      <c r="B58" s="116"/>
      <c r="C58" s="568">
        <f>I45</f>
        <v>-54.892768011099463</v>
      </c>
      <c r="D58" s="662"/>
    </row>
    <row r="59" spans="1:9" ht="18" customHeight="1">
      <c r="A59" s="441" t="s">
        <v>153</v>
      </c>
      <c r="B59" s="13"/>
      <c r="C59" s="13"/>
    </row>
    <row r="60" spans="1:9">
      <c r="A60" s="117"/>
      <c r="B60" s="13"/>
      <c r="C60" s="13"/>
    </row>
    <row r="61" spans="1:9">
      <c r="A61" s="15"/>
      <c r="B61" s="118"/>
      <c r="C61" s="325"/>
    </row>
    <row r="62" spans="1:9">
      <c r="A62" s="15"/>
      <c r="B62" s="17"/>
      <c r="C62" s="17"/>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66"/>
  <sheetViews>
    <sheetView showGridLines="0" topLeftCell="A39" workbookViewId="0">
      <selection activeCell="D4" sqref="D4:D58"/>
    </sheetView>
  </sheetViews>
  <sheetFormatPr defaultRowHeight="18" customHeight="1"/>
  <cols>
    <col min="1" max="1" width="55.7109375" customWidth="1"/>
    <col min="2" max="3" width="10" bestFit="1" customWidth="1"/>
    <col min="4" max="4" width="48" customWidth="1"/>
    <col min="9" max="9" width="12.28515625" customWidth="1"/>
  </cols>
  <sheetData>
    <row r="1" spans="1:9" ht="18" customHeight="1">
      <c r="A1" s="553" t="s">
        <v>256</v>
      </c>
      <c r="B1" s="103"/>
      <c r="C1" s="103"/>
    </row>
    <row r="2" spans="1:9" ht="18" customHeight="1" thickBot="1">
      <c r="A2" s="104"/>
      <c r="B2" s="554" t="s">
        <v>96</v>
      </c>
      <c r="C2" s="104"/>
      <c r="D2" s="376" t="s">
        <v>97</v>
      </c>
    </row>
    <row r="3" spans="1:9" ht="18" customHeight="1" thickBot="1">
      <c r="A3" s="105" t="s">
        <v>98</v>
      </c>
      <c r="B3" s="655" t="s">
        <v>257</v>
      </c>
      <c r="C3" s="660"/>
      <c r="D3" s="661"/>
    </row>
    <row r="4" spans="1:9" ht="18" customHeight="1" thickBot="1">
      <c r="B4" s="178" t="s">
        <v>198</v>
      </c>
      <c r="C4" s="178" t="s">
        <v>102</v>
      </c>
      <c r="D4" s="654" t="s">
        <v>258</v>
      </c>
      <c r="I4" s="515" t="s">
        <v>183</v>
      </c>
    </row>
    <row r="5" spans="1:9" ht="18" customHeight="1" thickBot="1">
      <c r="A5" s="107" t="s">
        <v>104</v>
      </c>
      <c r="B5" s="108"/>
      <c r="C5" s="131" t="s">
        <v>107</v>
      </c>
      <c r="D5" s="659"/>
      <c r="I5" s="165" t="s">
        <v>107</v>
      </c>
    </row>
    <row r="6" spans="1:9" ht="18" customHeight="1">
      <c r="A6" s="478" t="s">
        <v>108</v>
      </c>
      <c r="B6" s="81"/>
      <c r="C6" s="64"/>
      <c r="D6" s="659"/>
      <c r="I6" s="24"/>
    </row>
    <row r="7" spans="1:9" s="134" customFormat="1" ht="18" customHeight="1">
      <c r="A7" s="107" t="s">
        <v>184</v>
      </c>
      <c r="B7" s="79"/>
      <c r="C7" s="637">
        <v>1000</v>
      </c>
      <c r="D7" s="659"/>
      <c r="I7" s="641">
        <v>630</v>
      </c>
    </row>
    <row r="8" spans="1:9" s="134" customFormat="1" ht="18" customHeight="1" thickBot="1">
      <c r="A8" s="107" t="s">
        <v>185</v>
      </c>
      <c r="B8" s="80"/>
      <c r="C8" s="457">
        <v>0.8</v>
      </c>
      <c r="D8" s="659"/>
      <c r="I8" s="644">
        <f>C8</f>
        <v>0.8</v>
      </c>
    </row>
    <row r="9" spans="1:9" s="134" customFormat="1" ht="18" customHeight="1" thickBot="1">
      <c r="A9" s="524" t="s">
        <v>111</v>
      </c>
      <c r="B9" s="559">
        <f>ROUND((B8*B7),2)</f>
        <v>0</v>
      </c>
      <c r="C9" s="502">
        <f>ROUND((C8*C7),2)</f>
        <v>800</v>
      </c>
      <c r="D9" s="659"/>
      <c r="I9" s="562">
        <f>ROUND((I8*I7),2)</f>
        <v>504</v>
      </c>
    </row>
    <row r="10" spans="1:9" s="134" customFormat="1">
      <c r="A10" s="47"/>
      <c r="B10" s="78"/>
      <c r="C10" s="251"/>
      <c r="D10" s="659"/>
      <c r="I10" s="135"/>
    </row>
    <row r="11" spans="1:9" s="134" customFormat="1" ht="18" customHeight="1">
      <c r="A11" s="106" t="s">
        <v>112</v>
      </c>
      <c r="B11" s="78"/>
      <c r="C11" s="251"/>
      <c r="D11" s="659"/>
      <c r="I11" s="135"/>
    </row>
    <row r="12" spans="1:9" s="134" customFormat="1" ht="18" customHeight="1">
      <c r="A12" s="106" t="s">
        <v>113</v>
      </c>
      <c r="B12" s="78"/>
      <c r="C12" s="251"/>
      <c r="D12" s="659"/>
      <c r="I12" s="135"/>
    </row>
    <row r="13" spans="1:9" s="134" customFormat="1" ht="18" customHeight="1">
      <c r="A13" s="107" t="s">
        <v>114</v>
      </c>
      <c r="B13" s="82"/>
      <c r="C13" s="611">
        <v>65</v>
      </c>
      <c r="D13" s="659"/>
      <c r="I13" s="644">
        <f>C13</f>
        <v>65</v>
      </c>
    </row>
    <row r="14" spans="1:9" s="134" customFormat="1" ht="18" customHeight="1">
      <c r="A14" s="107" t="s">
        <v>115</v>
      </c>
      <c r="B14" s="82"/>
      <c r="C14" s="611">
        <v>0</v>
      </c>
      <c r="D14" s="659"/>
      <c r="I14" s="644">
        <f>C14</f>
        <v>0</v>
      </c>
    </row>
    <row r="15" spans="1:9" s="134" customFormat="1" ht="18" customHeight="1">
      <c r="A15" s="107" t="s">
        <v>116</v>
      </c>
      <c r="B15" s="82"/>
      <c r="C15" s="612">
        <v>34.384123727609882</v>
      </c>
      <c r="D15" s="659"/>
      <c r="I15" s="644">
        <f>C15</f>
        <v>34.384123727609882</v>
      </c>
    </row>
    <row r="16" spans="1:9" s="134" customFormat="1" ht="18" customHeight="1">
      <c r="A16" s="107" t="s">
        <v>117</v>
      </c>
      <c r="B16" s="82"/>
      <c r="C16" s="612">
        <v>17.300180881219308</v>
      </c>
      <c r="D16" s="659"/>
      <c r="I16" s="644">
        <f>C16</f>
        <v>17.300180881219308</v>
      </c>
    </row>
    <row r="17" spans="1:9" s="134" customFormat="1" ht="18" customHeight="1">
      <c r="A17" s="107" t="s">
        <v>118</v>
      </c>
      <c r="B17" s="83"/>
      <c r="C17" s="613">
        <v>9.2799999999999994</v>
      </c>
      <c r="D17" s="659"/>
      <c r="I17" s="644">
        <f>C17</f>
        <v>9.2799999999999994</v>
      </c>
    </row>
    <row r="18" spans="1:9" s="134" customFormat="1" ht="18" customHeight="1">
      <c r="A18" s="107" t="s">
        <v>119</v>
      </c>
      <c r="B18" s="82"/>
      <c r="C18" s="611">
        <v>9.6</v>
      </c>
      <c r="D18" s="659"/>
      <c r="I18" s="644">
        <f>C18</f>
        <v>9.6</v>
      </c>
    </row>
    <row r="19" spans="1:9" s="134" customFormat="1" ht="18" customHeight="1">
      <c r="A19" s="107" t="s">
        <v>120</v>
      </c>
      <c r="B19" s="82"/>
      <c r="C19" s="611">
        <v>40.400000000000013</v>
      </c>
      <c r="D19" s="659"/>
      <c r="I19" s="644">
        <f>C19</f>
        <v>40.400000000000013</v>
      </c>
    </row>
    <row r="20" spans="1:9" s="134" customFormat="1" ht="18" customHeight="1">
      <c r="A20" s="107" t="s">
        <v>121</v>
      </c>
      <c r="B20" s="82"/>
      <c r="C20" s="611">
        <v>0</v>
      </c>
      <c r="D20" s="659"/>
      <c r="I20" s="644">
        <f>C20</f>
        <v>0</v>
      </c>
    </row>
    <row r="21" spans="1:9" s="134" customFormat="1" ht="18" customHeight="1">
      <c r="A21" s="107" t="s">
        <v>122</v>
      </c>
      <c r="B21" s="83"/>
      <c r="C21" s="614">
        <v>20.07724635833333</v>
      </c>
      <c r="D21" s="659"/>
      <c r="I21" s="644">
        <f>C21</f>
        <v>20.07724635833333</v>
      </c>
    </row>
    <row r="22" spans="1:9" s="134" customFormat="1" ht="18" customHeight="1">
      <c r="A22" s="107" t="s">
        <v>123</v>
      </c>
      <c r="B22" s="82"/>
      <c r="C22" s="611">
        <v>14.75790247400408</v>
      </c>
      <c r="D22" s="659"/>
      <c r="I22" s="644">
        <f>C22</f>
        <v>14.75790247400408</v>
      </c>
    </row>
    <row r="23" spans="1:9" s="134" customFormat="1" ht="18" customHeight="1">
      <c r="A23" s="107" t="s">
        <v>124</v>
      </c>
      <c r="B23" s="82"/>
      <c r="C23" s="611">
        <v>21</v>
      </c>
      <c r="D23" s="659"/>
      <c r="I23" s="644">
        <f>C23</f>
        <v>21</v>
      </c>
    </row>
    <row r="24" spans="1:9" s="134" customFormat="1" ht="18" customHeight="1">
      <c r="A24" s="107" t="s">
        <v>125</v>
      </c>
      <c r="B24" s="84"/>
      <c r="C24" s="615">
        <v>0</v>
      </c>
      <c r="D24" s="659"/>
      <c r="I24" s="644">
        <f>C24</f>
        <v>0</v>
      </c>
    </row>
    <row r="25" spans="1:9" s="134" customFormat="1" ht="18" customHeight="1">
      <c r="A25" s="107" t="s">
        <v>126</v>
      </c>
      <c r="B25" s="84"/>
      <c r="C25" s="615">
        <v>14</v>
      </c>
      <c r="D25" s="659"/>
      <c r="I25" s="644">
        <f>C25</f>
        <v>14</v>
      </c>
    </row>
    <row r="26" spans="1:9" s="134" customFormat="1" ht="18" customHeight="1">
      <c r="A26" s="107" t="s">
        <v>127</v>
      </c>
      <c r="B26" s="83"/>
      <c r="C26" s="614">
        <v>6.6563646744435241</v>
      </c>
      <c r="D26" s="659"/>
      <c r="I26" s="644">
        <f>C26</f>
        <v>6.6563646744435241</v>
      </c>
    </row>
    <row r="27" spans="1:9" s="134" customFormat="1" ht="18" customHeight="1" thickBot="1">
      <c r="A27" s="107" t="s">
        <v>128</v>
      </c>
      <c r="B27" s="82"/>
      <c r="C27" s="611">
        <v>9.5596603126444357</v>
      </c>
      <c r="D27" s="659"/>
      <c r="I27" s="644">
        <f>C27</f>
        <v>9.5596603126444357</v>
      </c>
    </row>
    <row r="28" spans="1:9" s="134" customFormat="1" ht="18" customHeight="1" thickBot="1">
      <c r="A28" s="105" t="s">
        <v>129</v>
      </c>
      <c r="B28" s="550">
        <f>SUM(B13:B27)</f>
        <v>0</v>
      </c>
      <c r="C28" s="617">
        <f>SUM(C13:C27)</f>
        <v>262.01547842825454</v>
      </c>
      <c r="D28" s="659"/>
      <c r="I28" s="562">
        <f>SUM(I13:I27)</f>
        <v>262.01547842825454</v>
      </c>
    </row>
    <row r="29" spans="1:9" s="134" customFormat="1">
      <c r="A29" s="47"/>
      <c r="B29" s="78"/>
      <c r="C29" s="251"/>
      <c r="D29" s="659"/>
      <c r="I29" s="135"/>
    </row>
    <row r="30" spans="1:9" s="134" customFormat="1" ht="18" customHeight="1">
      <c r="A30" s="106" t="s">
        <v>130</v>
      </c>
      <c r="B30" s="78"/>
      <c r="C30" s="251"/>
      <c r="D30" s="659"/>
      <c r="I30" s="135"/>
    </row>
    <row r="31" spans="1:9" s="134" customFormat="1" ht="18" customHeight="1">
      <c r="A31" s="107" t="s">
        <v>131</v>
      </c>
      <c r="B31" s="86"/>
      <c r="C31" s="621">
        <v>1.335088266273176</v>
      </c>
      <c r="D31" s="659"/>
      <c r="I31" s="645">
        <f>C31</f>
        <v>1.335088266273176</v>
      </c>
    </row>
    <row r="32" spans="1:9" s="134" customFormat="1" ht="18" customHeight="1">
      <c r="A32" s="107" t="s">
        <v>132</v>
      </c>
      <c r="B32" s="87"/>
      <c r="C32" s="620">
        <v>10.0720586349247</v>
      </c>
      <c r="D32" s="659"/>
      <c r="I32" s="645">
        <f>C32</f>
        <v>10.0720586349247</v>
      </c>
    </row>
    <row r="33" spans="1:9" s="134" customFormat="1" ht="18" customHeight="1">
      <c r="A33" s="107" t="s">
        <v>133</v>
      </c>
      <c r="B33" s="88"/>
      <c r="C33" s="621">
        <v>4.6759041703637987</v>
      </c>
      <c r="D33" s="659"/>
      <c r="I33" s="645">
        <f>C33</f>
        <v>4.6759041703637987</v>
      </c>
    </row>
    <row r="34" spans="1:9" s="134" customFormat="1" ht="18" customHeight="1">
      <c r="A34" s="107" t="s">
        <v>134</v>
      </c>
      <c r="B34" s="89"/>
      <c r="C34" s="620">
        <v>60.734444796862952</v>
      </c>
      <c r="D34" s="659"/>
      <c r="I34" s="645">
        <f>C34</f>
        <v>60.734444796862952</v>
      </c>
    </row>
    <row r="35" spans="1:9" s="134" customFormat="1" ht="18" customHeight="1">
      <c r="A35" s="107" t="s">
        <v>135</v>
      </c>
      <c r="B35" s="86"/>
      <c r="C35" s="621">
        <v>2.6</v>
      </c>
      <c r="D35" s="659"/>
      <c r="I35" s="645">
        <f>C35</f>
        <v>2.6</v>
      </c>
    </row>
    <row r="36" spans="1:9" s="134" customFormat="1" ht="18" customHeight="1">
      <c r="A36" s="107" t="s">
        <v>136</v>
      </c>
      <c r="B36" s="89"/>
      <c r="C36" s="620">
        <v>38.313785269049063</v>
      </c>
      <c r="D36" s="659"/>
      <c r="I36" s="645">
        <f>C36</f>
        <v>38.313785269049063</v>
      </c>
    </row>
    <row r="37" spans="1:9" s="134" customFormat="1" ht="18" customHeight="1">
      <c r="A37" s="107" t="s">
        <v>137</v>
      </c>
      <c r="B37" s="86"/>
      <c r="C37" s="621">
        <v>2.378133333333333</v>
      </c>
      <c r="D37" s="659"/>
      <c r="I37" s="645">
        <f>C37</f>
        <v>2.378133333333333</v>
      </c>
    </row>
    <row r="38" spans="1:9" s="134" customFormat="1" ht="18" customHeight="1" thickBot="1">
      <c r="A38" s="107" t="s">
        <v>138</v>
      </c>
      <c r="B38" s="87"/>
      <c r="C38" s="620">
        <v>75.380250000000004</v>
      </c>
      <c r="D38" s="659"/>
      <c r="I38" s="645">
        <f>C38</f>
        <v>75.380250000000004</v>
      </c>
    </row>
    <row r="39" spans="1:9" ht="18" customHeight="1" thickBot="1">
      <c r="A39" s="105" t="s">
        <v>139</v>
      </c>
      <c r="B39" s="550">
        <f>SUM(B31:B38)</f>
        <v>0</v>
      </c>
      <c r="C39" s="623">
        <f>SUM(C31:C38)</f>
        <v>195.48966447080704</v>
      </c>
      <c r="D39" s="659"/>
      <c r="I39" s="424">
        <f>SUM(I31:I38)</f>
        <v>195.48966447080704</v>
      </c>
    </row>
    <row r="40" spans="1:9" ht="18" customHeight="1" thickBot="1">
      <c r="A40" s="124" t="s">
        <v>140</v>
      </c>
      <c r="B40" s="83"/>
      <c r="C40" s="348"/>
      <c r="D40" s="659"/>
      <c r="I40" s="24"/>
    </row>
    <row r="41" spans="1:9" ht="18" customHeight="1" thickBot="1">
      <c r="A41" s="425" t="s">
        <v>141</v>
      </c>
      <c r="B41" s="550">
        <f>B28+B39+B40</f>
        <v>0</v>
      </c>
      <c r="C41" s="623">
        <f>C28+C39+C40</f>
        <v>457.50514289906158</v>
      </c>
      <c r="D41" s="659"/>
      <c r="I41" s="424">
        <f>I28+I39+I40</f>
        <v>457.50514289906158</v>
      </c>
    </row>
    <row r="42" spans="1:9" ht="13.5" customHeight="1" thickBot="1">
      <c r="A42" s="65"/>
      <c r="B42" s="110"/>
      <c r="C42" s="343"/>
      <c r="D42" s="659"/>
      <c r="I42" s="24"/>
    </row>
    <row r="43" spans="1:9" ht="18" customHeight="1">
      <c r="A43" s="507" t="s">
        <v>142</v>
      </c>
      <c r="B43" s="81"/>
      <c r="C43" s="344"/>
      <c r="D43" s="659"/>
      <c r="I43" s="22"/>
    </row>
    <row r="44" spans="1:9" ht="18" customHeight="1">
      <c r="A44" s="427" t="s">
        <v>143</v>
      </c>
      <c r="B44" s="566">
        <f>B9-B28</f>
        <v>0</v>
      </c>
      <c r="C44" s="471">
        <f>C9-C28</f>
        <v>537.98452157174552</v>
      </c>
      <c r="D44" s="659"/>
      <c r="I44" s="431">
        <f>I9-I28</f>
        <v>241.98452157174546</v>
      </c>
    </row>
    <row r="45" spans="1:9" ht="18" customHeight="1" thickBot="1">
      <c r="A45" s="432" t="s">
        <v>144</v>
      </c>
      <c r="B45" s="559">
        <f>B9-B41</f>
        <v>0</v>
      </c>
      <c r="C45" s="475">
        <f>C9-C41</f>
        <v>342.49485710093842</v>
      </c>
      <c r="D45" s="659"/>
      <c r="I45" s="436">
        <f>I9-I41</f>
        <v>46.494857100938418</v>
      </c>
    </row>
    <row r="46" spans="1:9" ht="13.5" customHeight="1" thickBot="1">
      <c r="A46" s="51"/>
      <c r="B46" s="110"/>
      <c r="C46" s="343"/>
      <c r="D46" s="659"/>
      <c r="I46" s="24"/>
    </row>
    <row r="47" spans="1:9" ht="18" customHeight="1">
      <c r="A47" s="478" t="s">
        <v>186</v>
      </c>
      <c r="B47" s="111"/>
      <c r="C47" s="345"/>
      <c r="D47" s="659"/>
      <c r="I47" s="22"/>
    </row>
    <row r="48" spans="1:9" ht="18" customHeight="1">
      <c r="A48" s="106" t="s">
        <v>146</v>
      </c>
      <c r="B48" s="431" t="e">
        <f>ROUND((B28)/B8,2)</f>
        <v>#DIV/0!</v>
      </c>
      <c r="C48" s="471">
        <f>ROUND((C28)/C8,2)</f>
        <v>327.52</v>
      </c>
      <c r="D48" s="659"/>
      <c r="I48" s="431">
        <f>ROUND((I28)/I8,2)</f>
        <v>327.52</v>
      </c>
    </row>
    <row r="49" spans="1:9" ht="18" customHeight="1" thickBot="1">
      <c r="A49" s="524" t="s">
        <v>147</v>
      </c>
      <c r="B49" s="436" t="e">
        <f>ROUND(B41/B8,2)</f>
        <v>#DIV/0!</v>
      </c>
      <c r="C49" s="475">
        <f>ROUND(C41/C8,2)</f>
        <v>571.88</v>
      </c>
      <c r="D49" s="659"/>
      <c r="I49" s="436">
        <f>ROUND(I41/I8,2)</f>
        <v>571.88</v>
      </c>
    </row>
    <row r="50" spans="1:9" ht="13.5" customHeight="1" thickBot="1">
      <c r="A50" s="51"/>
      <c r="B50" s="112"/>
      <c r="C50" s="346"/>
      <c r="D50" s="659"/>
      <c r="I50" s="24"/>
    </row>
    <row r="51" spans="1:9" ht="18" customHeight="1">
      <c r="A51" s="478" t="s">
        <v>187</v>
      </c>
      <c r="B51" s="111"/>
      <c r="C51" s="345"/>
      <c r="D51" s="659"/>
      <c r="I51" s="22"/>
    </row>
    <row r="52" spans="1:9" ht="18" customHeight="1">
      <c r="A52" s="106" t="s">
        <v>146</v>
      </c>
      <c r="B52" s="431" t="e">
        <f>ROUND((B28)/B7,2)</f>
        <v>#DIV/0!</v>
      </c>
      <c r="C52" s="471">
        <f>ROUND((C28)/C7,2)</f>
        <v>0.26</v>
      </c>
      <c r="D52" s="659"/>
      <c r="I52" s="431">
        <f>ROUND((I28)/I7,2)</f>
        <v>0.42</v>
      </c>
    </row>
    <row r="53" spans="1:9" ht="18" customHeight="1" thickBot="1">
      <c r="A53" s="524" t="s">
        <v>147</v>
      </c>
      <c r="B53" s="436" t="e">
        <f>ROUND(B41/B7,2)</f>
        <v>#DIV/0!</v>
      </c>
      <c r="C53" s="475">
        <f>ROUND(C41/C7,2)</f>
        <v>0.46</v>
      </c>
      <c r="D53" s="659"/>
      <c r="I53" s="436">
        <f>ROUND(I41/I7,2)</f>
        <v>0.73</v>
      </c>
    </row>
    <row r="54" spans="1:9" ht="16.5" customHeight="1" thickBot="1">
      <c r="A54" s="113"/>
      <c r="B54" s="13"/>
      <c r="C54" s="280"/>
      <c r="D54" s="659"/>
    </row>
    <row r="55" spans="1:9" ht="18" customHeight="1">
      <c r="A55" s="426" t="s">
        <v>149</v>
      </c>
      <c r="B55" s="114"/>
      <c r="C55" s="347"/>
      <c r="D55" s="659"/>
    </row>
    <row r="56" spans="1:9" ht="18" customHeight="1">
      <c r="A56" s="528" t="s">
        <v>188</v>
      </c>
      <c r="B56" s="115"/>
      <c r="C56" s="485">
        <f>I7</f>
        <v>630</v>
      </c>
      <c r="D56" s="659"/>
    </row>
    <row r="57" spans="1:9" ht="18" customHeight="1">
      <c r="A57" s="528" t="s">
        <v>151</v>
      </c>
      <c r="B57" s="115"/>
      <c r="C57" s="485">
        <f>I44</f>
        <v>241.98452157174546</v>
      </c>
      <c r="D57" s="659"/>
    </row>
    <row r="58" spans="1:9" ht="18" customHeight="1" thickBot="1">
      <c r="A58" s="530" t="s">
        <v>152</v>
      </c>
      <c r="B58" s="116"/>
      <c r="C58" s="412">
        <f>I45</f>
        <v>46.494857100938418</v>
      </c>
      <c r="D58" s="662"/>
    </row>
    <row r="59" spans="1:9" ht="18" customHeight="1">
      <c r="A59" s="441" t="s">
        <v>153</v>
      </c>
      <c r="B59" s="13"/>
      <c r="C59" s="13"/>
    </row>
    <row r="60" spans="1:9">
      <c r="A60" s="117"/>
      <c r="B60" s="13"/>
      <c r="C60" s="13"/>
    </row>
    <row r="61" spans="1:9">
      <c r="A61" s="15"/>
      <c r="B61" s="118"/>
      <c r="C61" s="325"/>
    </row>
    <row r="62" spans="1:9">
      <c r="A62" s="15"/>
      <c r="B62" s="17"/>
      <c r="C62" s="17"/>
    </row>
    <row r="63" spans="1:9">
      <c r="A63" s="17"/>
      <c r="B63" s="17"/>
      <c r="C63" s="17"/>
    </row>
    <row r="64" spans="1:9">
      <c r="A64" s="17"/>
      <c r="B64" s="17"/>
      <c r="C64" s="17"/>
    </row>
    <row r="65" spans="1:3">
      <c r="A65" s="119"/>
      <c r="B65" s="120"/>
      <c r="C65" s="120"/>
    </row>
    <row r="66" spans="1:3">
      <c r="A66" s="119"/>
      <c r="B66" s="121"/>
      <c r="C66" s="121"/>
    </row>
  </sheetData>
  <mergeCells count="2">
    <mergeCell ref="D4:D58"/>
    <mergeCell ref="B3:D3"/>
  </mergeCells>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W51"/>
  <sheetViews>
    <sheetView zoomScale="73" zoomScaleNormal="73" workbookViewId="0">
      <selection activeCell="S33" sqref="S33"/>
    </sheetView>
  </sheetViews>
  <sheetFormatPr defaultRowHeight="18" customHeight="1"/>
  <cols>
    <col min="1" max="1" width="4.85546875" customWidth="1"/>
    <col min="2" max="2" width="34.28515625" customWidth="1"/>
    <col min="3" max="3" width="10.140625" customWidth="1"/>
    <col min="4" max="4" width="10.85546875" customWidth="1"/>
    <col min="5" max="5" width="10.140625" customWidth="1"/>
    <col min="6" max="6" width="10.85546875" customWidth="1"/>
    <col min="7" max="7" width="10.140625" customWidth="1"/>
    <col min="8" max="8" width="11.85546875" customWidth="1"/>
    <col min="9" max="11" width="10.140625" customWidth="1"/>
    <col min="12" max="12" width="11.42578125" customWidth="1"/>
    <col min="13" max="13" width="10.140625" customWidth="1"/>
    <col min="14" max="14" width="11.140625" customWidth="1"/>
    <col min="15" max="15" width="10.140625" customWidth="1"/>
    <col min="16" max="16" width="11.28515625" customWidth="1"/>
    <col min="17" max="19" width="10.140625" customWidth="1"/>
    <col min="20" max="20" width="11.140625" customWidth="1"/>
    <col min="21" max="23" width="10.140625" customWidth="1"/>
    <col min="24" max="24" width="10.85546875" bestFit="1" customWidth="1"/>
    <col min="25" max="25" width="6.140625" bestFit="1" customWidth="1"/>
    <col min="26" max="26" width="8.85546875" customWidth="1"/>
    <col min="27" max="27" width="6.140625" bestFit="1" customWidth="1"/>
    <col min="29" max="29" width="6.140625" bestFit="1" customWidth="1"/>
    <col min="30" max="30" width="6.42578125" bestFit="1" customWidth="1"/>
    <col min="31" max="31" width="6.140625" bestFit="1" customWidth="1"/>
    <col min="32" max="32" width="9.28515625" customWidth="1"/>
    <col min="33" max="33" width="6.140625" bestFit="1" customWidth="1"/>
    <col min="34" max="34" width="6.140625" customWidth="1"/>
    <col min="35" max="35" width="6.140625" bestFit="1" customWidth="1"/>
  </cols>
  <sheetData>
    <row r="1" spans="1:22" ht="18.75" customHeight="1">
      <c r="A1" s="357" t="s">
        <v>41</v>
      </c>
    </row>
    <row r="2" spans="1:22" ht="18" customHeight="1">
      <c r="B2" s="358" t="s">
        <v>42</v>
      </c>
      <c r="C2" s="102"/>
      <c r="D2" s="102"/>
      <c r="E2" s="102"/>
      <c r="F2" s="102"/>
      <c r="G2" s="102"/>
    </row>
    <row r="3" spans="1:22" ht="18" customHeight="1">
      <c r="A3" s="359">
        <v>1</v>
      </c>
      <c r="B3" s="358" t="s">
        <v>43</v>
      </c>
      <c r="C3" s="102"/>
      <c r="D3" s="102"/>
      <c r="E3" s="102"/>
      <c r="F3" s="102"/>
      <c r="G3" s="102"/>
    </row>
    <row r="4" spans="1:22" ht="18" customHeight="1">
      <c r="A4" s="359">
        <v>2</v>
      </c>
      <c r="B4" s="358" t="s">
        <v>44</v>
      </c>
      <c r="C4" s="102"/>
      <c r="D4" s="102"/>
      <c r="E4" s="102"/>
      <c r="F4" s="102"/>
      <c r="G4" s="102"/>
    </row>
    <row r="5" spans="1:22" ht="18" customHeight="1">
      <c r="A5" s="359">
        <v>3</v>
      </c>
      <c r="B5" s="358" t="s">
        <v>45</v>
      </c>
      <c r="C5" s="102"/>
      <c r="D5" s="102"/>
      <c r="E5" s="102"/>
      <c r="F5" s="102"/>
      <c r="G5" s="102"/>
    </row>
    <row r="6" spans="1:22" ht="18" customHeight="1">
      <c r="A6" s="359">
        <v>4</v>
      </c>
      <c r="B6" s="358" t="s">
        <v>46</v>
      </c>
      <c r="C6" s="102"/>
      <c r="D6" s="102"/>
      <c r="E6" s="102"/>
      <c r="F6" s="102"/>
      <c r="G6" s="102"/>
    </row>
    <row r="7" spans="1:22" ht="15" customHeight="1">
      <c r="B7" s="102"/>
      <c r="C7" s="102"/>
      <c r="D7" s="102"/>
      <c r="E7" s="102"/>
      <c r="F7" s="102"/>
      <c r="G7" s="102"/>
    </row>
    <row r="8" spans="1:22"/>
    <row r="9" spans="1:22" ht="19.5" customHeight="1" thickBot="1">
      <c r="B9" s="360" t="s">
        <v>47</v>
      </c>
      <c r="C9" s="148"/>
      <c r="D9" s="148"/>
      <c r="E9" s="148"/>
      <c r="F9" s="148"/>
      <c r="G9" s="148"/>
      <c r="H9" s="148"/>
      <c r="I9" s="148"/>
      <c r="J9" s="148"/>
      <c r="K9" s="148"/>
      <c r="L9" s="148"/>
      <c r="M9" s="148"/>
      <c r="N9" s="148"/>
      <c r="O9" s="148"/>
      <c r="P9" s="148"/>
      <c r="Q9" s="148"/>
      <c r="R9" s="148"/>
      <c r="S9" s="148"/>
      <c r="T9" s="148"/>
      <c r="U9" s="148"/>
      <c r="V9" s="148"/>
    </row>
    <row r="10" spans="1:22" ht="32.25" customHeight="1" thickBot="1">
      <c r="B10" s="149"/>
      <c r="C10" s="361" t="s">
        <v>48</v>
      </c>
      <c r="D10" s="158" t="s">
        <v>49</v>
      </c>
      <c r="E10" s="159" t="s">
        <v>50</v>
      </c>
      <c r="F10" s="160" t="s">
        <v>51</v>
      </c>
      <c r="G10" s="159" t="s">
        <v>50</v>
      </c>
      <c r="H10" s="160" t="s">
        <v>52</v>
      </c>
      <c r="I10" s="159" t="s">
        <v>50</v>
      </c>
      <c r="J10" s="160" t="s">
        <v>53</v>
      </c>
      <c r="K10" s="159" t="s">
        <v>50</v>
      </c>
      <c r="L10" s="160" t="s">
        <v>54</v>
      </c>
      <c r="M10" s="159" t="s">
        <v>50</v>
      </c>
      <c r="N10" s="160" t="s">
        <v>55</v>
      </c>
      <c r="O10" s="159" t="s">
        <v>50</v>
      </c>
      <c r="P10" s="160" t="s">
        <v>56</v>
      </c>
      <c r="Q10" s="159" t="s">
        <v>50</v>
      </c>
      <c r="R10" s="160" t="s">
        <v>57</v>
      </c>
      <c r="S10" s="161" t="s">
        <v>50</v>
      </c>
      <c r="T10" s="150"/>
      <c r="U10" s="150"/>
      <c r="V10" s="150"/>
    </row>
    <row r="11" spans="1:22" ht="18" customHeight="1">
      <c r="B11" s="362" t="s">
        <v>58</v>
      </c>
      <c r="C11" s="363">
        <f>D11*E11+F11*G11+H11*I11+J11*K11++L11*M11++N11*O11+P11*Q11+R11*S11</f>
        <v>0</v>
      </c>
      <c r="D11" s="364">
        <f>FBarley!$B$9</f>
        <v>0</v>
      </c>
      <c r="E11" s="157"/>
      <c r="F11" s="365">
        <f>MBarley!$B$9</f>
        <v>0</v>
      </c>
      <c r="G11" s="157"/>
      <c r="H11" s="365">
        <f>Corn!$B$9</f>
        <v>0</v>
      </c>
      <c r="I11" s="157"/>
      <c r="J11" s="365">
        <f>HFallRye!$B$9</f>
        <v>0</v>
      </c>
      <c r="K11" s="157"/>
      <c r="L11" s="365">
        <f>Oats!$B$9</f>
        <v>0</v>
      </c>
      <c r="M11" s="157"/>
      <c r="N11" s="365">
        <f>Durum!$B$9</f>
        <v>0</v>
      </c>
      <c r="O11" s="157"/>
      <c r="P11" s="365">
        <f>SWheat!$B$9</f>
        <v>0</v>
      </c>
      <c r="Q11" s="162"/>
      <c r="R11" s="365">
        <f>WWheat!$B$9</f>
        <v>0</v>
      </c>
      <c r="S11" s="163"/>
      <c r="T11" s="150"/>
      <c r="U11" s="150"/>
      <c r="V11" s="150"/>
    </row>
    <row r="12" spans="1:22" ht="18" customHeight="1">
      <c r="B12" s="362" t="s">
        <v>59</v>
      </c>
      <c r="C12" s="363">
        <f>D12*E11+F12*G11+H12*I11+J12*K11+L12*M11++N12*O11+P12*Q11+R12*S11</f>
        <v>0</v>
      </c>
      <c r="D12" s="366">
        <f>FBarley!$B$28</f>
        <v>0</v>
      </c>
      <c r="E12" s="152"/>
      <c r="F12" s="367">
        <f>MBarley!$B$28</f>
        <v>0</v>
      </c>
      <c r="G12" s="152"/>
      <c r="H12" s="367">
        <f>Corn!$B$28</f>
        <v>0</v>
      </c>
      <c r="I12" s="152"/>
      <c r="J12" s="367">
        <f>HFallRye!$B$28</f>
        <v>0</v>
      </c>
      <c r="K12" s="152"/>
      <c r="L12" s="367">
        <f>Oats!$B$28</f>
        <v>0</v>
      </c>
      <c r="M12" s="152"/>
      <c r="N12" s="367">
        <f>Durum!$B$28</f>
        <v>0</v>
      </c>
      <c r="O12" s="152"/>
      <c r="P12" s="367">
        <f>SWheat!$B$28</f>
        <v>0</v>
      </c>
      <c r="Q12" s="152"/>
      <c r="R12" s="367">
        <f>WWheat!$B$28</f>
        <v>0</v>
      </c>
      <c r="S12" s="12"/>
      <c r="T12" s="150"/>
      <c r="U12" s="150"/>
      <c r="V12" s="150"/>
    </row>
    <row r="13" spans="1:22" ht="18" customHeight="1">
      <c r="B13" s="362" t="s">
        <v>60</v>
      </c>
      <c r="C13" s="363">
        <f>D13*E11+F13*G11+H13*I11+J13*K11+L13*M11++N13*O11+P13*Q11+R13*S11</f>
        <v>0</v>
      </c>
      <c r="D13" s="366">
        <f>FBarley!$B$39</f>
        <v>0</v>
      </c>
      <c r="E13" s="152"/>
      <c r="F13" s="367">
        <f>MBarley!$B$39</f>
        <v>0</v>
      </c>
      <c r="G13" s="152"/>
      <c r="H13" s="367">
        <f>Corn!$B$39</f>
        <v>0</v>
      </c>
      <c r="I13" s="152"/>
      <c r="J13" s="367">
        <f>HFallRye!$B$39</f>
        <v>0</v>
      </c>
      <c r="K13" s="152"/>
      <c r="L13" s="367">
        <f>Oats!$B$39</f>
        <v>0</v>
      </c>
      <c r="M13" s="152"/>
      <c r="N13" s="367">
        <f>Durum!$B$39</f>
        <v>0</v>
      </c>
      <c r="O13" s="152"/>
      <c r="P13" s="367">
        <f>SWheat!$B$39</f>
        <v>0</v>
      </c>
      <c r="Q13" s="152"/>
      <c r="R13" s="367">
        <f>WWheat!$B$39</f>
        <v>0</v>
      </c>
      <c r="S13" s="12"/>
      <c r="T13" s="150"/>
      <c r="U13" s="150"/>
      <c r="V13" s="150"/>
    </row>
    <row r="14" spans="1:22" ht="18" customHeight="1">
      <c r="B14" s="362" t="s">
        <v>61</v>
      </c>
      <c r="C14" s="368">
        <f>SUM(C12:C13)</f>
        <v>0</v>
      </c>
      <c r="D14" s="153"/>
      <c r="E14" s="152"/>
      <c r="F14" s="153"/>
      <c r="G14" s="152"/>
      <c r="H14" s="154"/>
      <c r="I14" s="155"/>
      <c r="J14" s="154"/>
      <c r="K14" s="155"/>
      <c r="L14" s="154"/>
      <c r="M14" s="155"/>
      <c r="N14" s="154"/>
      <c r="O14" s="155"/>
      <c r="P14" s="154"/>
      <c r="Q14" s="155"/>
      <c r="R14" s="154"/>
      <c r="S14" s="151"/>
      <c r="T14" s="150"/>
      <c r="U14" s="151"/>
      <c r="V14" s="150"/>
    </row>
    <row r="15" spans="1:22" ht="18" customHeight="1" thickBot="1">
      <c r="B15" s="369" t="s">
        <v>62</v>
      </c>
      <c r="C15" s="370">
        <f>E11+G11+I11+K11+M11+O11+Q11+S11</f>
        <v>0</v>
      </c>
      <c r="D15" s="153"/>
      <c r="E15" s="152"/>
      <c r="F15" s="153"/>
      <c r="G15" s="152"/>
      <c r="H15" s="154"/>
      <c r="I15" s="155"/>
      <c r="J15" s="154"/>
      <c r="K15" s="155"/>
      <c r="L15" s="154"/>
      <c r="M15" s="155"/>
      <c r="N15" s="154"/>
      <c r="O15" s="155"/>
      <c r="P15" s="154"/>
      <c r="Q15" s="155"/>
      <c r="R15" s="154"/>
      <c r="S15" s="151"/>
      <c r="T15" s="150"/>
      <c r="U15" s="151"/>
      <c r="V15" s="150"/>
    </row>
    <row r="16" spans="1:22" ht="15.75" customHeight="1">
      <c r="B16" s="150"/>
      <c r="C16" s="154"/>
      <c r="D16" s="150"/>
      <c r="E16" s="151"/>
      <c r="F16" s="150"/>
      <c r="G16" s="151"/>
      <c r="H16" s="150"/>
      <c r="I16" s="151"/>
      <c r="J16" s="150"/>
      <c r="K16" s="151"/>
      <c r="L16" s="150"/>
      <c r="M16" s="151"/>
      <c r="N16" s="150"/>
      <c r="O16" s="151"/>
      <c r="P16" s="150"/>
      <c r="Q16" s="151"/>
      <c r="R16" s="150"/>
      <c r="S16" s="151"/>
      <c r="T16" s="150"/>
      <c r="U16" s="151"/>
      <c r="V16" s="150"/>
    </row>
    <row r="17" spans="2:23" ht="19.5" customHeight="1" thickBot="1">
      <c r="B17" s="360" t="s">
        <v>63</v>
      </c>
      <c r="C17" s="156"/>
      <c r="D17" s="150"/>
      <c r="E17" s="151"/>
      <c r="F17" s="150"/>
      <c r="G17" s="151"/>
      <c r="H17" s="150"/>
      <c r="I17" s="151"/>
      <c r="J17" s="150"/>
      <c r="K17" s="151"/>
      <c r="L17" s="150"/>
      <c r="M17" s="151"/>
      <c r="N17" s="150"/>
      <c r="O17" s="151"/>
      <c r="P17" s="150"/>
      <c r="Q17" s="151"/>
      <c r="R17" s="150"/>
      <c r="S17" s="151"/>
      <c r="T17" s="150"/>
      <c r="U17" s="151"/>
      <c r="V17" s="150"/>
    </row>
    <row r="18" spans="2:23" ht="32.25" customHeight="1" thickBot="1">
      <c r="B18" s="149"/>
      <c r="C18" s="361" t="s">
        <v>48</v>
      </c>
      <c r="D18" s="158" t="s">
        <v>64</v>
      </c>
      <c r="E18" s="159" t="s">
        <v>50</v>
      </c>
      <c r="F18" s="160" t="s">
        <v>65</v>
      </c>
      <c r="G18" s="159" t="s">
        <v>50</v>
      </c>
      <c r="H18" s="160" t="s">
        <v>66</v>
      </c>
      <c r="I18" s="159" t="s">
        <v>50</v>
      </c>
      <c r="J18" s="160" t="s">
        <v>67</v>
      </c>
      <c r="K18" s="159" t="s">
        <v>50</v>
      </c>
      <c r="L18" s="160" t="s">
        <v>68</v>
      </c>
      <c r="M18" s="159" t="s">
        <v>50</v>
      </c>
      <c r="N18" s="160" t="s">
        <v>69</v>
      </c>
      <c r="O18" s="159" t="s">
        <v>50</v>
      </c>
      <c r="P18" s="160" t="s">
        <v>70</v>
      </c>
      <c r="Q18" s="161" t="s">
        <v>50</v>
      </c>
      <c r="T18" s="150"/>
      <c r="U18" s="151"/>
      <c r="V18" s="150"/>
    </row>
    <row r="19" spans="2:23" ht="18" customHeight="1">
      <c r="B19" s="362" t="s">
        <v>58</v>
      </c>
      <c r="C19" s="363">
        <f>D19*E19+F19*G19+V27*W27+H19*I19+J19*K19++L19*M19+N19*O19+P19*Q19</f>
        <v>0</v>
      </c>
      <c r="D19" s="364">
        <f>Canola!$B$9</f>
        <v>0</v>
      </c>
      <c r="E19" s="157"/>
      <c r="F19" s="365">
        <v>0</v>
      </c>
      <c r="G19" s="157"/>
      <c r="H19" s="365">
        <f>BMustard!$B$9</f>
        <v>0</v>
      </c>
      <c r="I19" s="157"/>
      <c r="J19" s="365">
        <f>OMustard!$B$9</f>
        <v>0</v>
      </c>
      <c r="K19" s="157"/>
      <c r="L19" s="365">
        <f>YMustard!$B$9</f>
        <v>0</v>
      </c>
      <c r="M19" s="157"/>
      <c r="N19" s="365">
        <f>'Hybrid Brown Mustard'!$B$9</f>
        <v>0</v>
      </c>
      <c r="O19" s="157"/>
      <c r="P19" s="365">
        <f>Sunflower!$B$9</f>
        <v>0</v>
      </c>
      <c r="Q19" s="157"/>
      <c r="T19" s="150"/>
      <c r="U19" s="151"/>
      <c r="V19" s="150"/>
    </row>
    <row r="20" spans="2:23" ht="18" customHeight="1">
      <c r="B20" s="362" t="s">
        <v>59</v>
      </c>
      <c r="C20" s="363">
        <f>D20*E19+F20*G19+V28*W27+H20*I19+J20*K19+L20*M19+N20*O19+P20*Q19</f>
        <v>0</v>
      </c>
      <c r="D20" s="366">
        <f>Canola!$B$28</f>
        <v>0</v>
      </c>
      <c r="E20" s="152"/>
      <c r="F20" s="367">
        <f>Flax!$B$28</f>
        <v>0</v>
      </c>
      <c r="G20" s="152"/>
      <c r="H20" s="367">
        <f>BMustard!$B$28</f>
        <v>0</v>
      </c>
      <c r="I20" s="152"/>
      <c r="J20" s="367">
        <f>OMustard!$B$28</f>
        <v>0</v>
      </c>
      <c r="K20" s="152"/>
      <c r="L20" s="367">
        <f>YMustard!$B$28</f>
        <v>0</v>
      </c>
      <c r="M20" s="152"/>
      <c r="N20" s="367">
        <f>'Hybrid Brown Mustard'!$B$28</f>
        <v>0</v>
      </c>
      <c r="O20" s="152"/>
      <c r="P20" s="367">
        <f>Sunflower!$B$28</f>
        <v>0</v>
      </c>
      <c r="Q20" s="152"/>
      <c r="T20" s="150"/>
      <c r="U20" s="151"/>
      <c r="V20" s="150"/>
    </row>
    <row r="21" spans="2:23" ht="18" customHeight="1">
      <c r="B21" s="362" t="s">
        <v>60</v>
      </c>
      <c r="C21" s="363">
        <f>D21*E19+F21*G19+V29*W27+H21*I19+J21*K19+L21*M19+N21*O19+P21*Q19</f>
        <v>0</v>
      </c>
      <c r="D21" s="366">
        <f>Canola!$B$39</f>
        <v>0</v>
      </c>
      <c r="E21" s="152"/>
      <c r="F21" s="367">
        <f>Flax!$B$39</f>
        <v>0</v>
      </c>
      <c r="G21" s="152"/>
      <c r="H21" s="367">
        <f>BMustard!$B$39</f>
        <v>0</v>
      </c>
      <c r="I21" s="152"/>
      <c r="J21" s="367">
        <f>OMustard!$B$39</f>
        <v>0</v>
      </c>
      <c r="K21" s="152"/>
      <c r="L21" s="367">
        <f>YMustard!$B$39</f>
        <v>0</v>
      </c>
      <c r="M21" s="152"/>
      <c r="N21" s="367">
        <f>'Hybrid Brown Mustard'!$B$39</f>
        <v>0</v>
      </c>
      <c r="O21" s="152"/>
      <c r="P21" s="367">
        <f>Sunflower!$B$39</f>
        <v>0</v>
      </c>
      <c r="Q21" s="152"/>
      <c r="T21" s="150"/>
      <c r="U21" s="151"/>
      <c r="V21" s="150"/>
    </row>
    <row r="22" spans="2:23" ht="18" customHeight="1">
      <c r="B22" s="362" t="s">
        <v>61</v>
      </c>
      <c r="C22" s="368">
        <f>SUM(C20:C21)</f>
        <v>0</v>
      </c>
      <c r="D22" s="154"/>
      <c r="E22" s="155"/>
      <c r="F22" s="154"/>
      <c r="G22" s="155"/>
      <c r="H22" s="154"/>
      <c r="I22" s="155"/>
      <c r="J22" s="154"/>
      <c r="K22" s="155"/>
      <c r="L22" s="154"/>
      <c r="M22" s="155"/>
      <c r="N22" s="154"/>
      <c r="O22" s="155"/>
      <c r="P22" s="150"/>
      <c r="Q22" s="151"/>
      <c r="R22" s="150"/>
      <c r="S22" s="151"/>
      <c r="T22" s="150"/>
      <c r="U22" s="151"/>
      <c r="V22" s="150"/>
    </row>
    <row r="23" spans="2:23" ht="18" customHeight="1" thickBot="1">
      <c r="B23" s="369" t="s">
        <v>62</v>
      </c>
      <c r="C23" s="370">
        <f>E19+G19+W27+I19+K19+M19+O19+Q19</f>
        <v>0</v>
      </c>
      <c r="D23" s="154"/>
      <c r="E23" s="155"/>
      <c r="F23" s="154"/>
      <c r="G23" s="155"/>
      <c r="H23" s="154"/>
      <c r="I23" s="155"/>
      <c r="J23" s="154"/>
      <c r="K23" s="155"/>
      <c r="L23" s="154"/>
      <c r="M23" s="155"/>
      <c r="N23" s="154"/>
      <c r="O23" s="155"/>
      <c r="P23" s="150"/>
      <c r="Q23" s="151"/>
      <c r="R23" s="150"/>
      <c r="S23" s="151"/>
      <c r="T23" s="150"/>
      <c r="U23" s="151"/>
      <c r="V23" s="150"/>
    </row>
    <row r="24" spans="2:23" ht="15.75" customHeight="1">
      <c r="B24" s="150"/>
      <c r="C24" s="154"/>
      <c r="D24" s="150"/>
      <c r="E24" s="151"/>
      <c r="F24" s="150"/>
      <c r="G24" s="151"/>
      <c r="H24" s="150"/>
      <c r="I24" s="151"/>
      <c r="J24" s="150"/>
      <c r="K24" s="151"/>
      <c r="L24" s="150"/>
      <c r="M24" s="151"/>
      <c r="N24" s="150"/>
      <c r="O24" s="151"/>
      <c r="P24" s="150"/>
      <c r="Q24" s="151"/>
      <c r="R24" s="150"/>
      <c r="S24" s="151"/>
      <c r="T24" s="150"/>
      <c r="U24" s="151"/>
      <c r="V24" s="150"/>
    </row>
    <row r="25" spans="2:23" ht="19.5" customHeight="1" thickBot="1">
      <c r="B25" s="357" t="s">
        <v>71</v>
      </c>
      <c r="C25" s="154"/>
      <c r="D25" s="150"/>
      <c r="E25" s="151"/>
      <c r="F25" s="150"/>
      <c r="G25" s="151"/>
      <c r="H25" s="150"/>
      <c r="I25" s="151"/>
      <c r="J25" s="150"/>
      <c r="K25" s="151"/>
      <c r="L25" s="150"/>
      <c r="M25" s="151"/>
      <c r="N25" s="150"/>
      <c r="O25" s="151"/>
      <c r="P25" s="150"/>
      <c r="Q25" s="151"/>
      <c r="R25" s="150"/>
      <c r="S25" s="151"/>
      <c r="T25" s="150"/>
      <c r="U25" s="151"/>
      <c r="V25" s="150"/>
    </row>
    <row r="26" spans="2:23" ht="48" customHeight="1" thickBot="1">
      <c r="B26" s="149"/>
      <c r="C26" s="361" t="s">
        <v>48</v>
      </c>
      <c r="D26" s="158" t="s">
        <v>72</v>
      </c>
      <c r="E26" s="159" t="s">
        <v>50</v>
      </c>
      <c r="F26" s="160" t="s">
        <v>73</v>
      </c>
      <c r="G26" s="159" t="s">
        <v>50</v>
      </c>
      <c r="H26" s="160" t="s">
        <v>74</v>
      </c>
      <c r="I26" s="159" t="s">
        <v>50</v>
      </c>
      <c r="J26" s="160" t="s">
        <v>75</v>
      </c>
      <c r="K26" s="159" t="s">
        <v>50</v>
      </c>
      <c r="L26" s="160" t="s">
        <v>76</v>
      </c>
      <c r="M26" s="159" t="s">
        <v>50</v>
      </c>
      <c r="N26" s="160" t="s">
        <v>77</v>
      </c>
      <c r="O26" s="159" t="s">
        <v>50</v>
      </c>
      <c r="P26" s="160" t="s">
        <v>78</v>
      </c>
      <c r="Q26" s="159" t="s">
        <v>50</v>
      </c>
      <c r="R26" s="160" t="s">
        <v>79</v>
      </c>
      <c r="S26" s="159" t="s">
        <v>50</v>
      </c>
      <c r="T26" s="160" t="s">
        <v>80</v>
      </c>
      <c r="U26" s="159" t="s">
        <v>50</v>
      </c>
      <c r="V26" s="160" t="s">
        <v>81</v>
      </c>
      <c r="W26" s="161" t="s">
        <v>50</v>
      </c>
    </row>
    <row r="27" spans="2:23" ht="18" customHeight="1">
      <c r="B27" s="362" t="s">
        <v>58</v>
      </c>
      <c r="C27" s="363">
        <f>T27*U27+J27*K27+L27*M27+N27*O27+P27*Q27+D27*E27+F27*G27+H27*I27+R27*S27+V27*W27</f>
        <v>0</v>
      </c>
      <c r="D27" s="364">
        <f>DesiChickpeas!$B$9</f>
        <v>0</v>
      </c>
      <c r="E27" s="157"/>
      <c r="F27" s="365">
        <f>'Chickpeas, large'!$B$9</f>
        <v>0</v>
      </c>
      <c r="G27" s="157"/>
      <c r="H27" s="365">
        <f>'Chickpeas, small'!B$9</f>
        <v>0</v>
      </c>
      <c r="I27" s="157"/>
      <c r="J27" s="365">
        <f>LGLentil!$B$9</f>
        <v>0</v>
      </c>
      <c r="K27" s="157"/>
      <c r="L27" s="365">
        <f>RLentil!$B$9</f>
        <v>0</v>
      </c>
      <c r="M27" s="157"/>
      <c r="N27" s="365">
        <f>GPeas!$B$9</f>
        <v>0</v>
      </c>
      <c r="O27" s="157"/>
      <c r="P27" s="365">
        <f>Ypeas!$B$9</f>
        <v>0</v>
      </c>
      <c r="Q27" s="157"/>
      <c r="R27" s="365">
        <f>'Black Bean'!$B$9</f>
        <v>0</v>
      </c>
      <c r="S27" s="157"/>
      <c r="T27" s="365">
        <f>Fbean!$B$9</f>
        <v>0</v>
      </c>
      <c r="U27" s="157"/>
      <c r="V27" s="365">
        <f>Soybean!$B$9</f>
        <v>0</v>
      </c>
      <c r="W27" s="157"/>
    </row>
    <row r="28" spans="2:23" ht="18" customHeight="1">
      <c r="B28" s="362" t="s">
        <v>59</v>
      </c>
      <c r="C28" s="363">
        <f>T28*U27+J28*K27+L28*M27+N28*O27+P28*Q27+D28*E27+F28*G27+H28*I27+R28*S27+V28*W27</f>
        <v>0</v>
      </c>
      <c r="D28" s="366">
        <f>DesiChickpeas!$B$28</f>
        <v>0</v>
      </c>
      <c r="E28" s="152"/>
      <c r="F28" s="367">
        <f>'Chickpeas, large'!$B$28</f>
        <v>0</v>
      </c>
      <c r="G28" s="152"/>
      <c r="H28" s="367">
        <f>'Chickpeas, small'!B$28</f>
        <v>0</v>
      </c>
      <c r="I28" s="152"/>
      <c r="J28" s="367">
        <f>LGLentil!$B$28</f>
        <v>0</v>
      </c>
      <c r="K28" s="152"/>
      <c r="L28" s="367">
        <f>RLentil!$B$28</f>
        <v>0</v>
      </c>
      <c r="M28" s="152"/>
      <c r="N28" s="367">
        <f>GPeas!$B$28</f>
        <v>0</v>
      </c>
      <c r="O28" s="152"/>
      <c r="P28" s="367">
        <f>Ypeas!$B$28</f>
        <v>0</v>
      </c>
      <c r="Q28" s="153"/>
      <c r="R28" s="367">
        <f>'Black Bean'!$B$28</f>
        <v>0</v>
      </c>
      <c r="S28" s="152"/>
      <c r="T28" s="367">
        <f>Fbean!$B$28</f>
        <v>0</v>
      </c>
      <c r="U28" s="152"/>
      <c r="V28" s="367">
        <f>Soybean!$B$28</f>
        <v>0</v>
      </c>
      <c r="W28" s="152"/>
    </row>
    <row r="29" spans="2:23" ht="18" customHeight="1">
      <c r="B29" s="362" t="s">
        <v>60</v>
      </c>
      <c r="C29" s="363">
        <f>T29*U27+J29*K27+L29*M27+N29*O27+P29*Q27+D29*E27+F29*G27+H29*I27+R29*S27+V29*W27</f>
        <v>0</v>
      </c>
      <c r="D29" s="366">
        <f>DesiChickpeas!$B$39</f>
        <v>0</v>
      </c>
      <c r="E29" s="152"/>
      <c r="F29" s="367">
        <f>'Chickpeas, large'!$B$39</f>
        <v>0</v>
      </c>
      <c r="G29" s="152"/>
      <c r="H29" s="367">
        <f>'Chickpeas, small'!B$39</f>
        <v>0</v>
      </c>
      <c r="I29" s="152"/>
      <c r="J29" s="367">
        <f>LGLentil!$B$39</f>
        <v>0</v>
      </c>
      <c r="K29" s="152"/>
      <c r="L29" s="367">
        <f>RLentil!$B$39</f>
        <v>0</v>
      </c>
      <c r="M29" s="152"/>
      <c r="N29" s="367">
        <f>GPeas!$B$39</f>
        <v>0</v>
      </c>
      <c r="O29" s="152"/>
      <c r="P29" s="367">
        <f>Ypeas!$B$39</f>
        <v>0</v>
      </c>
      <c r="Q29" s="153"/>
      <c r="R29" s="367">
        <f>'Black Bean'!$B$39</f>
        <v>0</v>
      </c>
      <c r="S29" s="152"/>
      <c r="T29" s="367">
        <f>Fbean!$B$39</f>
        <v>0</v>
      </c>
      <c r="U29" s="152"/>
      <c r="V29" s="367">
        <f>Soybean!$B$39</f>
        <v>0</v>
      </c>
      <c r="W29" s="152"/>
    </row>
    <row r="30" spans="2:23" ht="18" customHeight="1">
      <c r="B30" s="362" t="s">
        <v>82</v>
      </c>
      <c r="C30" s="368">
        <f>SUM(C28:C29)</f>
        <v>0</v>
      </c>
      <c r="D30" s="153"/>
      <c r="E30" s="153"/>
      <c r="F30" s="153"/>
      <c r="G30" s="153"/>
      <c r="H30" s="154"/>
      <c r="I30" s="154"/>
      <c r="J30" s="154"/>
      <c r="K30" s="154"/>
      <c r="L30" s="154"/>
      <c r="M30" s="155"/>
      <c r="N30" s="154"/>
      <c r="O30" s="154"/>
      <c r="P30" s="154"/>
      <c r="Q30" s="154"/>
      <c r="R30" s="154"/>
      <c r="S30" s="154"/>
      <c r="T30" s="154"/>
      <c r="U30" s="154"/>
      <c r="V30" s="154"/>
      <c r="W30" s="153"/>
    </row>
    <row r="31" spans="2:23" ht="18" customHeight="1" thickBot="1">
      <c r="B31" s="369" t="s">
        <v>62</v>
      </c>
      <c r="C31" s="370">
        <f>U27+K27+M27+O27+Q27+E27+G27+I27+S27+W27</f>
        <v>0</v>
      </c>
      <c r="D31" s="153"/>
      <c r="E31" s="153"/>
      <c r="F31" s="153"/>
      <c r="G31" s="153"/>
      <c r="H31" s="154"/>
      <c r="I31" s="154"/>
      <c r="J31" s="154"/>
      <c r="K31" s="154"/>
      <c r="L31" s="154"/>
      <c r="M31" s="155"/>
      <c r="N31" s="154"/>
      <c r="O31" s="154"/>
      <c r="P31" s="154"/>
      <c r="Q31" s="154"/>
      <c r="R31" s="154"/>
      <c r="S31" s="154"/>
      <c r="T31" s="154"/>
      <c r="U31" s="154"/>
      <c r="V31" s="154"/>
      <c r="W31" s="153"/>
    </row>
    <row r="32" spans="2:23">
      <c r="C32" s="153"/>
    </row>
    <row r="33" spans="2:22" ht="19.5" customHeight="1" thickBot="1">
      <c r="B33" s="357" t="s">
        <v>83</v>
      </c>
      <c r="C33" s="154"/>
      <c r="D33" s="150"/>
      <c r="E33" s="151"/>
      <c r="F33" s="150"/>
      <c r="G33" s="151"/>
      <c r="H33" s="150"/>
      <c r="I33" s="151"/>
      <c r="J33" s="150"/>
      <c r="K33" s="151"/>
      <c r="L33" s="150"/>
      <c r="M33" s="151"/>
      <c r="N33" s="150"/>
      <c r="O33" s="151"/>
      <c r="P33" s="150"/>
      <c r="Q33" s="151"/>
      <c r="R33" s="150"/>
      <c r="S33" s="151"/>
      <c r="T33" s="150"/>
      <c r="U33" s="151"/>
      <c r="V33" s="150"/>
    </row>
    <row r="34" spans="2:22" ht="32.25" customHeight="1" thickBot="1">
      <c r="B34" s="149"/>
      <c r="C34" s="361" t="s">
        <v>48</v>
      </c>
      <c r="D34" s="158" t="s">
        <v>84</v>
      </c>
      <c r="E34" s="159" t="s">
        <v>50</v>
      </c>
      <c r="F34" s="160" t="s">
        <v>85</v>
      </c>
      <c r="G34" s="159" t="s">
        <v>50</v>
      </c>
      <c r="H34" s="160" t="s">
        <v>86</v>
      </c>
      <c r="I34" s="159" t="s">
        <v>50</v>
      </c>
      <c r="J34" s="160" t="s">
        <v>87</v>
      </c>
      <c r="K34" s="159" t="s">
        <v>50</v>
      </c>
      <c r="L34" s="160" t="s">
        <v>88</v>
      </c>
      <c r="M34" s="159" t="s">
        <v>50</v>
      </c>
      <c r="N34" s="160" t="s">
        <v>89</v>
      </c>
      <c r="O34" s="161" t="s">
        <v>50</v>
      </c>
      <c r="V34" s="150"/>
    </row>
    <row r="35" spans="2:22" ht="18" customHeight="1">
      <c r="B35" s="362" t="s">
        <v>58</v>
      </c>
      <c r="C35" s="363">
        <f>D35*E35+F35*G35+H35*I35+J35*K35+L35*M35+N35*O35+P19*Q19</f>
        <v>0</v>
      </c>
      <c r="D35" s="364">
        <f>Camelina!$B$9</f>
        <v>0</v>
      </c>
      <c r="E35" s="157"/>
      <c r="F35" s="365">
        <f>Canaryseed!$B$9</f>
        <v>0</v>
      </c>
      <c r="G35" s="157"/>
      <c r="H35" s="365">
        <f>Caraway!$B$9</f>
        <v>0</v>
      </c>
      <c r="I35" s="157"/>
      <c r="J35" s="365">
        <f>Coriander!$B$9</f>
        <v>0</v>
      </c>
      <c r="K35" s="157"/>
      <c r="L35" s="365">
        <f>Fenugreek!$B$9</f>
        <v>0</v>
      </c>
      <c r="M35" s="157"/>
      <c r="N35" s="365">
        <f>Quinoa!$B$9</f>
        <v>0</v>
      </c>
      <c r="O35" s="164"/>
      <c r="V35" s="150"/>
    </row>
    <row r="36" spans="2:22" ht="18" customHeight="1">
      <c r="B36" s="362" t="s">
        <v>59</v>
      </c>
      <c r="C36" s="363">
        <f>D36*E35+F36*G35+H36*I35+J36*K35+L36*M35+N36*O35+P20*Q19</f>
        <v>0</v>
      </c>
      <c r="D36" s="366">
        <f>Camelina!$B$28</f>
        <v>0</v>
      </c>
      <c r="E36" s="152"/>
      <c r="F36" s="367">
        <f>Canaryseed!$B$28</f>
        <v>0</v>
      </c>
      <c r="G36" s="152"/>
      <c r="H36" s="367">
        <f>Caraway!$B$28</f>
        <v>0</v>
      </c>
      <c r="I36" s="152"/>
      <c r="J36" s="367">
        <f>Coriander!$B$28</f>
        <v>0</v>
      </c>
      <c r="K36" s="152"/>
      <c r="L36" s="367">
        <f>Fenugreek!$B$28</f>
        <v>0</v>
      </c>
      <c r="M36" s="152"/>
      <c r="N36" s="367">
        <f>Quinoa!$B$28</f>
        <v>0</v>
      </c>
      <c r="O36" s="12"/>
      <c r="V36" s="150"/>
    </row>
    <row r="37" spans="2:22" ht="18" customHeight="1">
      <c r="B37" s="362" t="s">
        <v>60</v>
      </c>
      <c r="C37" s="363">
        <f>D37*E35+F37*G35+H37*I35+J37*K35+L37*M35+N37*O35+P21*Q19</f>
        <v>0</v>
      </c>
      <c r="D37" s="366">
        <f>Camelina!$B$39</f>
        <v>0</v>
      </c>
      <c r="E37" s="152"/>
      <c r="F37" s="367">
        <f>Canaryseed!$B$39</f>
        <v>0</v>
      </c>
      <c r="G37" s="152"/>
      <c r="H37" s="367">
        <f>Caraway!$B$39</f>
        <v>0</v>
      </c>
      <c r="I37" s="152"/>
      <c r="J37" s="367">
        <f>Coriander!$B$39</f>
        <v>0</v>
      </c>
      <c r="K37" s="152"/>
      <c r="L37" s="367">
        <f>Fenugreek!$B$39</f>
        <v>0</v>
      </c>
      <c r="M37" s="152"/>
      <c r="N37" s="367">
        <f>Quinoa!$B$39</f>
        <v>0</v>
      </c>
      <c r="O37" s="12"/>
      <c r="V37" s="150"/>
    </row>
    <row r="38" spans="2:22" ht="18" customHeight="1">
      <c r="B38" s="362" t="s">
        <v>82</v>
      </c>
      <c r="C38" s="368">
        <f>SUM(C36:C37)</f>
        <v>0</v>
      </c>
      <c r="D38" s="153"/>
      <c r="E38" s="153"/>
      <c r="F38" s="153"/>
      <c r="G38" s="153"/>
      <c r="H38" s="154"/>
      <c r="I38" s="154"/>
      <c r="J38" s="154"/>
      <c r="K38" s="154"/>
      <c r="L38" s="154"/>
      <c r="M38" s="155"/>
      <c r="N38" s="154"/>
      <c r="O38" s="150"/>
      <c r="P38" s="150"/>
      <c r="Q38" s="150"/>
      <c r="R38" s="150"/>
      <c r="S38" s="150"/>
      <c r="T38" s="150"/>
      <c r="U38" s="150"/>
      <c r="V38" s="150"/>
    </row>
    <row r="39" spans="2:22" ht="18" customHeight="1" thickBot="1">
      <c r="B39" s="369" t="s">
        <v>62</v>
      </c>
      <c r="C39" s="370">
        <f>E35+G35+I35+K35+M35+O35+Q19</f>
        <v>0</v>
      </c>
      <c r="D39" s="153"/>
      <c r="E39" s="153"/>
      <c r="F39" s="153"/>
      <c r="G39" s="153"/>
      <c r="H39" s="154"/>
      <c r="I39" s="154"/>
      <c r="J39" s="154"/>
      <c r="K39" s="154"/>
      <c r="L39" s="154"/>
      <c r="M39" s="155"/>
      <c r="N39" s="154"/>
      <c r="O39" s="150"/>
      <c r="P39" s="150"/>
      <c r="Q39" s="150"/>
      <c r="R39" s="150"/>
      <c r="S39" s="150"/>
      <c r="T39" s="150"/>
      <c r="U39" s="150"/>
      <c r="V39" s="150"/>
    </row>
    <row r="40" spans="2:22"/>
    <row r="41" spans="2:22" ht="21.75" customHeight="1" thickBot="1">
      <c r="B41" s="371" t="s">
        <v>90</v>
      </c>
    </row>
    <row r="42" spans="2:22" ht="18" customHeight="1">
      <c r="B42" s="372" t="s">
        <v>58</v>
      </c>
      <c r="C42" s="373">
        <f>SUM(C11,C19,C27,C35)</f>
        <v>0</v>
      </c>
    </row>
    <row r="43" spans="2:22" ht="18" customHeight="1">
      <c r="B43" s="362" t="s">
        <v>59</v>
      </c>
      <c r="C43" s="368">
        <f>SUM(C12,C20,C28,C36)</f>
        <v>0</v>
      </c>
    </row>
    <row r="44" spans="2:22" ht="18" customHeight="1">
      <c r="B44" s="362" t="s">
        <v>60</v>
      </c>
      <c r="C44" s="368">
        <f>SUM(C13,C21,C29,C37)</f>
        <v>0</v>
      </c>
    </row>
    <row r="45" spans="2:22" ht="18" customHeight="1">
      <c r="B45" s="362" t="s">
        <v>61</v>
      </c>
      <c r="C45" s="368">
        <f>SUM(C14,C22,C30,C38)</f>
        <v>0</v>
      </c>
    </row>
    <row r="46" spans="2:22" ht="18" customHeight="1">
      <c r="B46" s="362" t="s">
        <v>91</v>
      </c>
      <c r="C46" s="368">
        <f>C42-C43</f>
        <v>0</v>
      </c>
    </row>
    <row r="47" spans="2:22" ht="18" customHeight="1">
      <c r="B47" s="362" t="s">
        <v>92</v>
      </c>
      <c r="C47" s="368">
        <f>C42-C45</f>
        <v>0</v>
      </c>
    </row>
    <row r="48" spans="2:22" ht="18" customHeight="1" thickBot="1">
      <c r="B48" s="374" t="s">
        <v>62</v>
      </c>
      <c r="C48" s="375">
        <f>C15+C23+C31+C39</f>
        <v>0</v>
      </c>
    </row>
    <row r="49" spans="2:2"/>
    <row r="50" spans="2:2" ht="18" customHeight="1">
      <c r="B50" s="376" t="s">
        <v>93</v>
      </c>
    </row>
    <row r="51" spans="2:2" ht="18" customHeight="1">
      <c r="B51" s="376" t="s">
        <v>94</v>
      </c>
    </row>
  </sheetData>
  <pageMargins left="0.7" right="0.7" top="0.75" bottom="0.75" header="0.3" footer="0.3"/>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3"/>
  <sheetViews>
    <sheetView showGridLines="0"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 customWidth="1"/>
    <col min="9" max="11" width="13.42578125" customWidth="1"/>
  </cols>
  <sheetData>
    <row r="1" spans="1:11" ht="18" customHeight="1">
      <c r="A1" s="377" t="s">
        <v>95</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99</v>
      </c>
      <c r="E3" s="185"/>
      <c r="F3" s="648" t="s">
        <v>100</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c r="A6" s="123" t="s">
        <v>108</v>
      </c>
      <c r="B6" s="136"/>
      <c r="C6" s="230"/>
      <c r="D6" s="230"/>
      <c r="E6" s="231"/>
      <c r="F6" s="659"/>
      <c r="I6" s="24"/>
      <c r="J6" s="24"/>
      <c r="K6" s="24"/>
    </row>
    <row r="7" spans="1:11" s="43" customFormat="1" ht="18" customHeight="1">
      <c r="A7" s="107" t="s">
        <v>109</v>
      </c>
      <c r="B7" s="79"/>
      <c r="C7" s="379">
        <v>46.625288339999997</v>
      </c>
      <c r="D7" s="380">
        <v>61.698019042640169</v>
      </c>
      <c r="E7" s="381">
        <v>73.471465200000011</v>
      </c>
      <c r="F7" s="659"/>
      <c r="G7" s="42"/>
      <c r="I7" s="382">
        <v>29.297008973118579</v>
      </c>
      <c r="J7" s="382">
        <v>44.442236305442137</v>
      </c>
      <c r="K7" s="382">
        <v>59.028588373209402</v>
      </c>
    </row>
    <row r="8" spans="1:11" ht="18" customHeight="1" thickBot="1">
      <c r="A8" s="107" t="s">
        <v>110</v>
      </c>
      <c r="B8" s="132"/>
      <c r="C8" s="383">
        <v>5.787793018361274</v>
      </c>
      <c r="D8" s="383">
        <v>5.787793018361274</v>
      </c>
      <c r="E8" s="384">
        <v>5.787793018361274</v>
      </c>
      <c r="F8" s="659"/>
      <c r="G8" s="29"/>
      <c r="I8" s="385">
        <f>C8</f>
        <v>5.787793018361274</v>
      </c>
      <c r="J8" s="385">
        <f>D8</f>
        <v>5.787793018361274</v>
      </c>
      <c r="K8" s="385">
        <f>E8</f>
        <v>5.787793018361274</v>
      </c>
    </row>
    <row r="9" spans="1:11" ht="18" customHeight="1" thickBot="1">
      <c r="A9" s="105" t="s">
        <v>111</v>
      </c>
      <c r="B9" s="386">
        <f>ROUND((B8*B7),2)</f>
        <v>0</v>
      </c>
      <c r="C9" s="387">
        <f>ROUND((C8*C7),2)</f>
        <v>269.86</v>
      </c>
      <c r="D9" s="388">
        <f>ROUND((D8*D7),2)</f>
        <v>357.1</v>
      </c>
      <c r="E9" s="389">
        <f>ROUND((E8*E7),2)</f>
        <v>425.24</v>
      </c>
      <c r="F9" s="659"/>
      <c r="G9" s="29"/>
      <c r="I9" s="390">
        <f>ROUND((I8*I7),2)</f>
        <v>169.57</v>
      </c>
      <c r="J9" s="390">
        <f>ROUND((J8*J7),2)</f>
        <v>257.22000000000003</v>
      </c>
      <c r="K9" s="390">
        <f>ROUND((K8*K7),2)</f>
        <v>341.65</v>
      </c>
    </row>
    <row r="10" spans="1:11">
      <c r="A10" s="47"/>
      <c r="B10" s="50"/>
      <c r="C10" s="234"/>
      <c r="D10" s="235"/>
      <c r="E10" s="204"/>
      <c r="F10" s="659"/>
      <c r="G10" s="29"/>
      <c r="I10" s="227"/>
      <c r="J10" s="227"/>
      <c r="K10" s="227"/>
    </row>
    <row r="11" spans="1:11" ht="18" customHeight="1">
      <c r="A11" s="106" t="s">
        <v>112</v>
      </c>
      <c r="B11" s="50"/>
      <c r="C11" s="194"/>
      <c r="D11" s="195"/>
      <c r="E11" s="196"/>
      <c r="F11" s="659"/>
      <c r="G11" s="29"/>
      <c r="I11" s="227"/>
      <c r="J11" s="227"/>
      <c r="K11" s="227"/>
    </row>
    <row r="12" spans="1:11" ht="18" customHeight="1">
      <c r="A12" s="106" t="s">
        <v>113</v>
      </c>
      <c r="B12" s="50"/>
      <c r="C12" s="194"/>
      <c r="D12" s="195"/>
      <c r="E12" s="197"/>
      <c r="F12" s="659"/>
      <c r="G12" s="29"/>
      <c r="I12" s="227"/>
      <c r="J12" s="227"/>
      <c r="K12" s="227"/>
    </row>
    <row r="13" spans="1:11" ht="18" customHeight="1">
      <c r="A13" s="107" t="s">
        <v>114</v>
      </c>
      <c r="B13" s="52"/>
      <c r="C13" s="391">
        <v>21.311</v>
      </c>
      <c r="D13" s="392">
        <v>23.632000000000001</v>
      </c>
      <c r="E13" s="393">
        <v>26.797000000000001</v>
      </c>
      <c r="F13" s="659"/>
      <c r="G13" s="29"/>
      <c r="I13" s="385">
        <f>C13</f>
        <v>21.311</v>
      </c>
      <c r="J13" s="385">
        <f>D13</f>
        <v>23.632000000000001</v>
      </c>
      <c r="K13" s="385">
        <f>E13</f>
        <v>26.797000000000001</v>
      </c>
    </row>
    <row r="14" spans="1:11" ht="18" customHeight="1">
      <c r="A14" s="107" t="s">
        <v>115</v>
      </c>
      <c r="B14" s="52"/>
      <c r="C14" s="391">
        <v>7.5145728061978936</v>
      </c>
      <c r="D14" s="392">
        <v>8.3329916266748931</v>
      </c>
      <c r="E14" s="393">
        <v>9.4490172909617094</v>
      </c>
      <c r="F14" s="659"/>
      <c r="G14" s="29"/>
      <c r="I14" s="385">
        <f>C14</f>
        <v>7.5145728061978936</v>
      </c>
      <c r="J14" s="385">
        <f>D14</f>
        <v>8.3329916266748931</v>
      </c>
      <c r="K14" s="385">
        <f>E14</f>
        <v>9.4490172909617094</v>
      </c>
    </row>
    <row r="15" spans="1:11" ht="18" customHeight="1">
      <c r="A15" s="107" t="s">
        <v>116</v>
      </c>
      <c r="B15" s="52"/>
      <c r="C15" s="394">
        <v>40.933480628106999</v>
      </c>
      <c r="D15" s="395">
        <v>54.032194429101239</v>
      </c>
      <c r="E15" s="396">
        <v>63.85622977984692</v>
      </c>
      <c r="F15" s="659"/>
      <c r="G15" s="29"/>
      <c r="I15" s="385">
        <f>C15</f>
        <v>40.933480628106999</v>
      </c>
      <c r="J15" s="385">
        <f>D15</f>
        <v>54.032194429101239</v>
      </c>
      <c r="K15" s="385">
        <f>E15</f>
        <v>63.85622977984692</v>
      </c>
    </row>
    <row r="16" spans="1:11" ht="18" customHeight="1">
      <c r="A16" s="107" t="s">
        <v>117</v>
      </c>
      <c r="B16" s="52"/>
      <c r="C16" s="394">
        <v>21.144665521490271</v>
      </c>
      <c r="D16" s="395">
        <v>27.872513641964439</v>
      </c>
      <c r="E16" s="396">
        <v>32.678119442303142</v>
      </c>
      <c r="F16" s="659"/>
      <c r="G16" s="29"/>
      <c r="I16" s="385">
        <f>C16</f>
        <v>21.144665521490271</v>
      </c>
      <c r="J16" s="385">
        <f>D16</f>
        <v>27.872513641964439</v>
      </c>
      <c r="K16" s="385">
        <f>E16</f>
        <v>32.678119442303142</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78.98</v>
      </c>
      <c r="D18" s="392">
        <v>78.98</v>
      </c>
      <c r="E18" s="393">
        <v>83.31</v>
      </c>
      <c r="F18" s="659"/>
      <c r="G18" s="29"/>
      <c r="I18" s="385">
        <f>C18</f>
        <v>78.98</v>
      </c>
      <c r="J18" s="385">
        <f>D18</f>
        <v>78.98</v>
      </c>
      <c r="K18" s="385">
        <f>E18</f>
        <v>83.31</v>
      </c>
    </row>
    <row r="19" spans="1:11" ht="18" customHeight="1">
      <c r="A19" s="107" t="s">
        <v>120</v>
      </c>
      <c r="B19" s="52"/>
      <c r="C19" s="391">
        <v>19.41299047619048</v>
      </c>
      <c r="D19" s="392">
        <v>19.41299047619048</v>
      </c>
      <c r="E19" s="393">
        <v>19.41299047619048</v>
      </c>
      <c r="F19" s="659"/>
      <c r="G19" s="29"/>
      <c r="I19" s="385">
        <f>C19</f>
        <v>19.41299047619048</v>
      </c>
      <c r="J19" s="385">
        <f>D19</f>
        <v>19.41299047619048</v>
      </c>
      <c r="K19" s="385">
        <f>E19</f>
        <v>19.41299047619048</v>
      </c>
    </row>
    <row r="20" spans="1:11" ht="18" customHeight="1">
      <c r="A20" s="107" t="s">
        <v>121</v>
      </c>
      <c r="B20" s="52"/>
      <c r="C20" s="391">
        <v>15.99</v>
      </c>
      <c r="D20" s="392">
        <v>15.99</v>
      </c>
      <c r="E20" s="393">
        <v>15.99</v>
      </c>
      <c r="F20" s="659"/>
      <c r="G20" s="29"/>
      <c r="I20" s="385">
        <f>C20</f>
        <v>15.99</v>
      </c>
      <c r="J20" s="385">
        <f>D20</f>
        <v>15.99</v>
      </c>
      <c r="K20" s="385">
        <f>E20</f>
        <v>15.99</v>
      </c>
    </row>
    <row r="21" spans="1:11" ht="18" customHeight="1">
      <c r="A21" s="107" t="s">
        <v>122</v>
      </c>
      <c r="B21" s="53"/>
      <c r="C21" s="400">
        <v>16.061797086666669</v>
      </c>
      <c r="D21" s="401">
        <v>20.07724635833333</v>
      </c>
      <c r="E21" s="402">
        <v>25.096557947916668</v>
      </c>
      <c r="F21" s="659"/>
      <c r="G21" s="29"/>
      <c r="I21" s="385">
        <f>C21</f>
        <v>16.061797086666669</v>
      </c>
      <c r="J21" s="385">
        <f>D21</f>
        <v>20.07724635833333</v>
      </c>
      <c r="K21" s="385">
        <f>E21</f>
        <v>25.096557947916668</v>
      </c>
    </row>
    <row r="22" spans="1:11" ht="18" customHeight="1">
      <c r="A22" s="107" t="s">
        <v>123</v>
      </c>
      <c r="B22" s="52"/>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52"/>
      <c r="C23" s="391">
        <v>22</v>
      </c>
      <c r="D23" s="392">
        <v>22.25</v>
      </c>
      <c r="E23" s="393">
        <v>22.25</v>
      </c>
      <c r="F23" s="659"/>
      <c r="G23" s="29"/>
      <c r="I23" s="385">
        <f>C23</f>
        <v>22</v>
      </c>
      <c r="J23" s="385">
        <f>D23</f>
        <v>22.25</v>
      </c>
      <c r="K23" s="385">
        <f>E23</f>
        <v>22.25</v>
      </c>
    </row>
    <row r="24" spans="1:11" ht="18" customHeight="1">
      <c r="A24" s="107" t="s">
        <v>125</v>
      </c>
      <c r="B24" s="54"/>
      <c r="C24" s="391">
        <v>8.7816740468632499</v>
      </c>
      <c r="D24" s="392">
        <v>6.848361023075701</v>
      </c>
      <c r="E24" s="393">
        <v>5.2278619998655946</v>
      </c>
      <c r="F24" s="659"/>
      <c r="G24" s="29"/>
      <c r="I24" s="385">
        <f>C24</f>
        <v>8.7816740468632499</v>
      </c>
      <c r="J24" s="385">
        <f>D24</f>
        <v>6.848361023075701</v>
      </c>
      <c r="K24" s="385">
        <f>E24</f>
        <v>5.2278619998655946</v>
      </c>
    </row>
    <row r="25" spans="1:11" ht="18" customHeight="1">
      <c r="A25" s="107" t="s">
        <v>126</v>
      </c>
      <c r="B25" s="54"/>
      <c r="C25" s="391">
        <v>14</v>
      </c>
      <c r="D25" s="392">
        <v>14</v>
      </c>
      <c r="E25" s="393">
        <v>14</v>
      </c>
      <c r="F25" s="659"/>
      <c r="G25" s="29"/>
      <c r="I25" s="385">
        <f>C25</f>
        <v>14</v>
      </c>
      <c r="J25" s="385">
        <f>D25</f>
        <v>14</v>
      </c>
      <c r="K25" s="385">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10.68178691405361</v>
      </c>
      <c r="D27" s="408">
        <v>11.7476276007823</v>
      </c>
      <c r="E27" s="409">
        <v>12.855053402705479</v>
      </c>
      <c r="F27" s="659"/>
      <c r="G27" s="29"/>
      <c r="I27" s="406">
        <f>C27</f>
        <v>10.68178691405361</v>
      </c>
      <c r="J27" s="406">
        <f>D27</f>
        <v>11.7476276007823</v>
      </c>
      <c r="K27" s="406">
        <f>E27</f>
        <v>12.855053402705479</v>
      </c>
    </row>
    <row r="28" spans="1:11" ht="18" customHeight="1" thickBot="1">
      <c r="A28" s="105" t="s">
        <v>129</v>
      </c>
      <c r="B28" s="410">
        <f>SUM(B13:B27)</f>
        <v>0</v>
      </c>
      <c r="C28" s="411">
        <f>SUM(C13:C27)</f>
        <v>292.77123006687782</v>
      </c>
      <c r="D28" s="412">
        <f>SUM(D13:D27)</f>
        <v>321.98427198763898</v>
      </c>
      <c r="E28" s="413">
        <f>SUM(E13:E27)</f>
        <v>352.33709748823765</v>
      </c>
      <c r="F28" s="659"/>
      <c r="G28" s="29"/>
      <c r="I28" s="414">
        <f>SUM(I13:I27)</f>
        <v>292.77123006687782</v>
      </c>
      <c r="J28" s="414">
        <f>SUM(J13:J27)</f>
        <v>321.98427198763898</v>
      </c>
      <c r="K28" s="414">
        <f>SUM(K13:K27)</f>
        <v>352.33709748823765</v>
      </c>
    </row>
    <row r="29" spans="1:11">
      <c r="A29" s="47"/>
      <c r="B29" s="50"/>
      <c r="C29" s="205"/>
      <c r="D29" s="195"/>
      <c r="E29" s="196"/>
      <c r="F29" s="659"/>
      <c r="G29" s="29"/>
      <c r="I29" s="227"/>
      <c r="J29" s="227"/>
      <c r="K29" s="227"/>
    </row>
    <row r="30" spans="1:11" ht="18" customHeight="1">
      <c r="A30" s="106" t="s">
        <v>130</v>
      </c>
      <c r="B30" s="50"/>
      <c r="C30" s="205"/>
      <c r="D30" s="195"/>
      <c r="E30" s="196"/>
      <c r="F30" s="659"/>
      <c r="G30" s="29"/>
      <c r="I30" s="227"/>
      <c r="J30" s="227"/>
      <c r="K30" s="227"/>
    </row>
    <row r="31" spans="1:11" ht="18" customHeight="1">
      <c r="A31" s="107" t="s">
        <v>131</v>
      </c>
      <c r="B31" s="55"/>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56"/>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57"/>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58"/>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55"/>
      <c r="C35" s="415">
        <v>1.45</v>
      </c>
      <c r="D35" s="416">
        <v>1.9</v>
      </c>
      <c r="E35" s="417">
        <v>2.6</v>
      </c>
      <c r="F35" s="659"/>
      <c r="G35" s="29"/>
      <c r="I35" s="418">
        <f>C35</f>
        <v>1.45</v>
      </c>
      <c r="J35" s="418">
        <f>D35</f>
        <v>1.9</v>
      </c>
      <c r="K35" s="418">
        <f>E35</f>
        <v>2.6</v>
      </c>
    </row>
    <row r="36" spans="1:11" ht="18" customHeight="1">
      <c r="A36" s="107" t="s">
        <v>136</v>
      </c>
      <c r="B36" s="58"/>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55"/>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56"/>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05" t="s">
        <v>139</v>
      </c>
      <c r="B39" s="410">
        <f>SUM(B31:B38)</f>
        <v>0</v>
      </c>
      <c r="C39" s="410">
        <f>SUM(C31:C38)</f>
        <v>158.91629836104084</v>
      </c>
      <c r="D39" s="422">
        <f>SUM(D31:D38)</f>
        <v>183.41422259898371</v>
      </c>
      <c r="E39" s="423">
        <f>SUM(E31:E38)</f>
        <v>195.48966447080704</v>
      </c>
      <c r="F39" s="659"/>
      <c r="G39" s="29"/>
      <c r="I39" s="424">
        <f>SUM(I31:I38)</f>
        <v>158.91629836104084</v>
      </c>
      <c r="J39" s="424">
        <f>SUM(J31:J38)</f>
        <v>183.41422259898371</v>
      </c>
      <c r="K39" s="424">
        <f>SUM(K31:K38)</f>
        <v>195.48966447080704</v>
      </c>
    </row>
    <row r="40" spans="1:11" ht="18" customHeight="1" thickBot="1">
      <c r="A40" s="107" t="s">
        <v>140</v>
      </c>
      <c r="B40" s="53"/>
      <c r="C40" s="236"/>
      <c r="D40" s="195"/>
      <c r="E40" s="196"/>
      <c r="F40" s="659"/>
      <c r="G40" s="29"/>
      <c r="I40" s="227"/>
      <c r="J40" s="227"/>
      <c r="K40" s="227"/>
    </row>
    <row r="41" spans="1:11" ht="18" customHeight="1" thickBot="1">
      <c r="A41" s="425" t="s">
        <v>141</v>
      </c>
      <c r="B41" s="410">
        <f>B28+B39+B40</f>
        <v>0</v>
      </c>
      <c r="C41" s="410">
        <f>C28+C39+C40</f>
        <v>451.68752842791866</v>
      </c>
      <c r="D41" s="422">
        <f>D28+D39+D40</f>
        <v>505.39849458662269</v>
      </c>
      <c r="E41" s="423">
        <f>E28+E39+E40</f>
        <v>547.82676195904469</v>
      </c>
      <c r="F41" s="659"/>
      <c r="G41" s="29"/>
      <c r="I41" s="424">
        <f>I28+I39+I40</f>
        <v>451.68752842791866</v>
      </c>
      <c r="J41" s="424">
        <f>J28+J39+J40</f>
        <v>505.39849458662269</v>
      </c>
      <c r="K41" s="424">
        <f>K28+K39+K40</f>
        <v>547.82676195904469</v>
      </c>
    </row>
    <row r="42" spans="1:11" ht="13.5" customHeight="1" thickBot="1">
      <c r="A42" s="65"/>
      <c r="B42" s="66"/>
      <c r="C42" s="237"/>
      <c r="D42" s="232"/>
      <c r="E42" s="233"/>
      <c r="F42" s="659"/>
      <c r="G42" s="29"/>
      <c r="I42" s="227"/>
      <c r="J42" s="227"/>
      <c r="K42" s="227"/>
    </row>
    <row r="43" spans="1:11" ht="18" customHeight="1">
      <c r="A43" s="426" t="s">
        <v>142</v>
      </c>
      <c r="B43" s="32"/>
      <c r="C43" s="216"/>
      <c r="D43" s="217"/>
      <c r="E43" s="218"/>
      <c r="F43" s="659"/>
      <c r="G43" s="29"/>
      <c r="I43" s="270"/>
      <c r="J43" s="270"/>
      <c r="K43" s="272"/>
    </row>
    <row r="44" spans="1:11" ht="18" customHeight="1">
      <c r="A44" s="427" t="s">
        <v>143</v>
      </c>
      <c r="B44" s="428">
        <f>B9-B28</f>
        <v>0</v>
      </c>
      <c r="C44" s="428">
        <f>C9-C28</f>
        <v>-22.911230066877806</v>
      </c>
      <c r="D44" s="429">
        <f>D9-D28</f>
        <v>35.115728012361046</v>
      </c>
      <c r="E44" s="430">
        <f>E9-E28</f>
        <v>72.902902511762363</v>
      </c>
      <c r="F44" s="659"/>
      <c r="G44" s="29"/>
      <c r="I44" s="431">
        <f>I9-I28</f>
        <v>-123.20123006687783</v>
      </c>
      <c r="J44" s="431">
        <f>J9-J28</f>
        <v>-64.764271987638949</v>
      </c>
      <c r="K44" s="430">
        <f>K9-K28</f>
        <v>-10.687097488237669</v>
      </c>
    </row>
    <row r="45" spans="1:11" ht="18" customHeight="1" thickBot="1">
      <c r="A45" s="432" t="s">
        <v>144</v>
      </c>
      <c r="B45" s="433">
        <f>B9-B41</f>
        <v>0</v>
      </c>
      <c r="C45" s="433">
        <f>C9-C41</f>
        <v>-181.82752842791865</v>
      </c>
      <c r="D45" s="434">
        <f>D9-D41</f>
        <v>-148.29849458662267</v>
      </c>
      <c r="E45" s="435">
        <f>E9-E41</f>
        <v>-122.58676195904468</v>
      </c>
      <c r="F45" s="659"/>
      <c r="G45" s="29"/>
      <c r="I45" s="436">
        <f>I9-I41</f>
        <v>-282.11752842791867</v>
      </c>
      <c r="J45" s="436">
        <f>J9-J41</f>
        <v>-248.17849458662266</v>
      </c>
      <c r="K45" s="435">
        <f>K9-K41</f>
        <v>-206.17676195904471</v>
      </c>
    </row>
    <row r="46" spans="1:11" ht="13.5" customHeight="1" thickBot="1">
      <c r="A46" s="25"/>
      <c r="B46" s="14"/>
      <c r="C46" s="265"/>
      <c r="D46" s="266"/>
      <c r="E46" s="267"/>
      <c r="F46" s="659"/>
      <c r="G46" s="29"/>
      <c r="I46" s="269"/>
      <c r="J46" s="269"/>
      <c r="K46" s="269"/>
    </row>
    <row r="47" spans="1:11" ht="18" customHeight="1">
      <c r="A47" s="437" t="s">
        <v>145</v>
      </c>
      <c r="B47" s="33"/>
      <c r="C47" s="262"/>
      <c r="D47" s="263"/>
      <c r="E47" s="264"/>
      <c r="F47" s="659"/>
      <c r="G47" s="29"/>
      <c r="I47" s="270"/>
      <c r="J47" s="270"/>
      <c r="K47" s="272"/>
    </row>
    <row r="48" spans="1:11" ht="18" customHeight="1">
      <c r="A48" s="123" t="s">
        <v>146</v>
      </c>
      <c r="B48" s="428" t="e">
        <f>ROUND((B28)/B8,2)</f>
        <v>#DIV/0!</v>
      </c>
      <c r="C48" s="428">
        <f>ROUND((C28)/C8,2)</f>
        <v>50.58</v>
      </c>
      <c r="D48" s="429">
        <f>ROUND((D28)/D8,2)</f>
        <v>55.63</v>
      </c>
      <c r="E48" s="430">
        <f>ROUND((E28)/E8,2)</f>
        <v>60.88</v>
      </c>
      <c r="F48" s="659"/>
      <c r="G48" s="29"/>
      <c r="I48" s="431">
        <f>ROUND((I28)/I8,2)</f>
        <v>50.58</v>
      </c>
      <c r="J48" s="431">
        <f>ROUND((J28)/J8,2)</f>
        <v>55.63</v>
      </c>
      <c r="K48" s="430">
        <f>ROUND((K28)/K8,2)</f>
        <v>60.88</v>
      </c>
    </row>
    <row r="49" spans="1:11" ht="18" customHeight="1" thickBot="1">
      <c r="A49" s="438" t="s">
        <v>147</v>
      </c>
      <c r="B49" s="433" t="e">
        <f>ROUND(B41/B8,2)</f>
        <v>#DIV/0!</v>
      </c>
      <c r="C49" s="433">
        <f>ROUND(C41/C8,2)</f>
        <v>78.040000000000006</v>
      </c>
      <c r="D49" s="434">
        <f>ROUND(D41/D8,2)</f>
        <v>87.32</v>
      </c>
      <c r="E49" s="435">
        <f>ROUND(E41/E8,2)</f>
        <v>94.65</v>
      </c>
      <c r="F49" s="659"/>
      <c r="G49" s="29"/>
      <c r="I49" s="436">
        <f>ROUND(I41/I8,2)</f>
        <v>78.040000000000006</v>
      </c>
      <c r="J49" s="436">
        <f>ROUND(J41/J8,2)</f>
        <v>87.32</v>
      </c>
      <c r="K49" s="435">
        <f>ROUND(K41/K8,2)</f>
        <v>94.65</v>
      </c>
    </row>
    <row r="50" spans="1:11" ht="13.5" customHeight="1" thickBot="1">
      <c r="A50" s="25"/>
      <c r="B50" s="34"/>
      <c r="C50" s="219"/>
      <c r="D50" s="220"/>
      <c r="E50" s="221"/>
      <c r="F50" s="659"/>
      <c r="G50" s="29"/>
      <c r="I50" s="269"/>
      <c r="J50" s="269"/>
      <c r="K50" s="269"/>
    </row>
    <row r="51" spans="1:11" ht="18" customHeight="1">
      <c r="A51" s="437" t="s">
        <v>148</v>
      </c>
      <c r="B51" s="33"/>
      <c r="C51" s="222"/>
      <c r="D51" s="217"/>
      <c r="E51" s="223"/>
      <c r="F51" s="659"/>
      <c r="G51" s="29"/>
      <c r="I51" s="270"/>
      <c r="J51" s="270"/>
      <c r="K51" s="272"/>
    </row>
    <row r="52" spans="1:11" ht="18" customHeight="1">
      <c r="A52" s="123" t="s">
        <v>146</v>
      </c>
      <c r="B52" s="428" t="e">
        <f>ROUND((B28)/B7,2)</f>
        <v>#DIV/0!</v>
      </c>
      <c r="C52" s="428">
        <f>ROUND((C28)/C7,2)</f>
        <v>6.28</v>
      </c>
      <c r="D52" s="429">
        <f>ROUND((D28)/D7,2)</f>
        <v>5.22</v>
      </c>
      <c r="E52" s="430">
        <f>ROUND((E28)/E7,2)</f>
        <v>4.8</v>
      </c>
      <c r="F52" s="659"/>
      <c r="G52" s="29"/>
      <c r="I52" s="431">
        <f>ROUND((I28)/I7,2)</f>
        <v>9.99</v>
      </c>
      <c r="J52" s="431">
        <f>ROUND((J28)/J7,2)</f>
        <v>7.25</v>
      </c>
      <c r="K52" s="430">
        <f>ROUND((K28)/K7,2)</f>
        <v>5.97</v>
      </c>
    </row>
    <row r="53" spans="1:11" ht="18" customHeight="1" thickBot="1">
      <c r="A53" s="438" t="s">
        <v>147</v>
      </c>
      <c r="B53" s="433" t="e">
        <f>ROUND(B41/B7,2)</f>
        <v>#DIV/0!</v>
      </c>
      <c r="C53" s="433">
        <f>ROUND(C41/C7,2)</f>
        <v>9.69</v>
      </c>
      <c r="D53" s="434">
        <f>ROUND(D41/D7,2)</f>
        <v>8.19</v>
      </c>
      <c r="E53" s="435">
        <f>ROUND(E41/E7,2)</f>
        <v>7.46</v>
      </c>
      <c r="F53" s="659"/>
      <c r="G53" s="29"/>
      <c r="I53" s="436">
        <f>ROUND(I41/I7,2)</f>
        <v>15.42</v>
      </c>
      <c r="J53" s="436">
        <f>ROUND(J41/J7,2)</f>
        <v>11.37</v>
      </c>
      <c r="K53" s="435">
        <f>ROUND(K41/K7,2)</f>
        <v>9.2799999999999994</v>
      </c>
    </row>
    <row r="54" spans="1:11" ht="16.5" customHeight="1" thickBot="1">
      <c r="A54" s="35"/>
      <c r="B54" s="13"/>
      <c r="C54" s="13"/>
      <c r="D54" s="13"/>
      <c r="E54" s="13"/>
      <c r="F54" s="659"/>
    </row>
    <row r="55" spans="1:11" ht="18" customHeight="1">
      <c r="A55" s="426" t="s">
        <v>149</v>
      </c>
      <c r="B55" s="44"/>
      <c r="C55" s="268"/>
      <c r="D55" s="268"/>
      <c r="E55" s="268"/>
      <c r="F55" s="659"/>
    </row>
    <row r="56" spans="1:11" ht="18" customHeight="1">
      <c r="A56" s="427" t="s">
        <v>150</v>
      </c>
      <c r="B56" s="45"/>
      <c r="C56" s="439">
        <f>I7</f>
        <v>29.297008973118579</v>
      </c>
      <c r="D56" s="439">
        <f>J7</f>
        <v>44.442236305442137</v>
      </c>
      <c r="E56" s="439">
        <f>K7</f>
        <v>59.028588373209402</v>
      </c>
      <c r="F56" s="659"/>
    </row>
    <row r="57" spans="1:11" ht="18" customHeight="1">
      <c r="A57" s="427" t="s">
        <v>151</v>
      </c>
      <c r="B57" s="45"/>
      <c r="C57" s="439">
        <f>I44</f>
        <v>-123.20123006687783</v>
      </c>
      <c r="D57" s="439">
        <f>J44</f>
        <v>-64.764271987638949</v>
      </c>
      <c r="E57" s="439">
        <f>K44</f>
        <v>-10.687097488237669</v>
      </c>
      <c r="F57" s="659"/>
    </row>
    <row r="58" spans="1:11" ht="18" customHeight="1" thickBot="1">
      <c r="A58" s="432" t="s">
        <v>152</v>
      </c>
      <c r="B58" s="46"/>
      <c r="C58" s="440">
        <f>I45</f>
        <v>-282.11752842791867</v>
      </c>
      <c r="D58" s="440">
        <f>J45</f>
        <v>-248.17849458662266</v>
      </c>
      <c r="E58" s="440">
        <f>K45</f>
        <v>-206.17676195904471</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4"/>
  <sheetViews>
    <sheetView showGridLines="0" topLeftCell="A23" workbookViewId="0">
      <selection activeCell="N21" sqref="N21"/>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2" customWidth="1"/>
    <col min="9" max="11" width="13.42578125" customWidth="1"/>
  </cols>
  <sheetData>
    <row r="1" spans="1:11" ht="18" customHeight="1">
      <c r="A1" s="377" t="s">
        <v>154</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155</v>
      </c>
      <c r="E3" s="185"/>
      <c r="F3" s="650" t="s">
        <v>156</v>
      </c>
    </row>
    <row r="4" spans="1:11" ht="18" customHeight="1" thickBot="1">
      <c r="A4" s="19"/>
      <c r="B4" s="180" t="s">
        <v>101</v>
      </c>
      <c r="C4" s="142"/>
      <c r="D4" s="139" t="s">
        <v>102</v>
      </c>
      <c r="E4" s="143"/>
      <c r="F4" s="659"/>
      <c r="I4" s="649" t="s">
        <v>103</v>
      </c>
      <c r="J4" s="660"/>
      <c r="K4" s="661"/>
    </row>
    <row r="5" spans="1:11" ht="18" customHeight="1" thickBot="1">
      <c r="A5" s="23" t="s">
        <v>104</v>
      </c>
      <c r="B5" s="168"/>
      <c r="C5" s="168" t="s">
        <v>105</v>
      </c>
      <c r="D5" s="169" t="s">
        <v>106</v>
      </c>
      <c r="E5" s="170" t="s">
        <v>107</v>
      </c>
      <c r="F5" s="659"/>
      <c r="I5" s="171" t="s">
        <v>105</v>
      </c>
      <c r="J5" s="167" t="s">
        <v>106</v>
      </c>
      <c r="K5" s="172" t="s">
        <v>107</v>
      </c>
    </row>
    <row r="6" spans="1:11" ht="18" customHeight="1">
      <c r="A6" s="123" t="s">
        <v>108</v>
      </c>
      <c r="B6" s="26"/>
      <c r="C6" s="26"/>
      <c r="D6" s="27"/>
      <c r="E6" s="28"/>
      <c r="F6" s="659"/>
      <c r="I6" s="24"/>
      <c r="J6" s="24"/>
      <c r="K6" s="24"/>
    </row>
    <row r="7" spans="1:11" ht="18" customHeight="1">
      <c r="A7" s="107" t="s">
        <v>109</v>
      </c>
      <c r="B7" s="48"/>
      <c r="C7" s="442">
        <v>56.999130000000001</v>
      </c>
      <c r="D7" s="380">
        <v>75.33335658442023</v>
      </c>
      <c r="E7" s="381">
        <v>90.482100000000003</v>
      </c>
      <c r="F7" s="659"/>
      <c r="G7" s="29"/>
      <c r="I7" s="382">
        <v>35.815414392565501</v>
      </c>
      <c r="J7" s="382">
        <v>54.26402479296965</v>
      </c>
      <c r="K7" s="382">
        <v>72.695305878336697</v>
      </c>
    </row>
    <row r="8" spans="1:11" ht="18" customHeight="1" thickBot="1">
      <c r="A8" s="107" t="s">
        <v>110</v>
      </c>
      <c r="B8" s="49"/>
      <c r="C8" s="443">
        <v>5.0257638435300098</v>
      </c>
      <c r="D8" s="383">
        <v>5.0257638435300098</v>
      </c>
      <c r="E8" s="384">
        <v>5.0257638435300098</v>
      </c>
      <c r="F8" s="659"/>
      <c r="G8" s="29"/>
      <c r="I8" s="385">
        <v>5.0257638435300098</v>
      </c>
      <c r="J8" s="385">
        <v>5.0257638435300098</v>
      </c>
      <c r="K8" s="385">
        <f>E8</f>
        <v>5.0257638435300098</v>
      </c>
    </row>
    <row r="9" spans="1:11" ht="18" customHeight="1" thickBot="1">
      <c r="A9" s="105" t="s">
        <v>111</v>
      </c>
      <c r="B9" s="444">
        <f>ROUND((B8*B7),2)</f>
        <v>0</v>
      </c>
      <c r="C9" s="386">
        <f>ROUND((C8*C7),2)</f>
        <v>286.45999999999998</v>
      </c>
      <c r="D9" s="422">
        <f>ROUND((D8*D7),2)</f>
        <v>378.61</v>
      </c>
      <c r="E9" s="423">
        <f>ROUND((E8*E7),2)</f>
        <v>454.74</v>
      </c>
      <c r="F9" s="659"/>
      <c r="G9" s="29"/>
      <c r="I9" s="390">
        <f>ROUND((I8*I7),2)</f>
        <v>180</v>
      </c>
      <c r="J9" s="390">
        <f>ROUND((J8*J7),2)</f>
        <v>272.72000000000003</v>
      </c>
      <c r="K9" s="390">
        <f>ROUND((K8*K7),2)</f>
        <v>365.35</v>
      </c>
    </row>
    <row r="10" spans="1:11">
      <c r="A10" s="47"/>
      <c r="B10" s="62"/>
      <c r="C10" s="71"/>
      <c r="D10" s="72"/>
      <c r="E10" s="68"/>
      <c r="F10" s="659"/>
      <c r="G10" s="29"/>
      <c r="I10" s="227"/>
      <c r="J10" s="227"/>
      <c r="K10" s="227"/>
    </row>
    <row r="11" spans="1:11" ht="18" customHeight="1">
      <c r="A11" s="106" t="s">
        <v>112</v>
      </c>
      <c r="B11" s="193"/>
      <c r="C11" s="194"/>
      <c r="D11" s="195"/>
      <c r="E11" s="196"/>
      <c r="F11" s="659"/>
      <c r="G11" s="29"/>
      <c r="I11" s="227"/>
      <c r="J11" s="227"/>
      <c r="K11" s="227"/>
    </row>
    <row r="12" spans="1:11" ht="18" customHeight="1">
      <c r="A12" s="106" t="s">
        <v>113</v>
      </c>
      <c r="B12" s="193"/>
      <c r="C12" s="194"/>
      <c r="D12" s="195"/>
      <c r="E12" s="197"/>
      <c r="F12" s="659"/>
      <c r="G12" s="29"/>
      <c r="I12" s="227"/>
      <c r="J12" s="227"/>
      <c r="K12" s="227"/>
    </row>
    <row r="13" spans="1:11" ht="18" customHeight="1">
      <c r="A13" s="107" t="s">
        <v>114</v>
      </c>
      <c r="B13" s="198"/>
      <c r="C13" s="391">
        <v>21.411999999999999</v>
      </c>
      <c r="D13" s="392">
        <v>23.744</v>
      </c>
      <c r="E13" s="393">
        <v>26.923999999999999</v>
      </c>
      <c r="F13" s="659"/>
      <c r="G13" s="29"/>
      <c r="I13" s="385">
        <f>C13</f>
        <v>21.411999999999999</v>
      </c>
      <c r="J13" s="385">
        <f>D13</f>
        <v>23.744</v>
      </c>
      <c r="K13" s="385">
        <f>E13</f>
        <v>26.923999999999999</v>
      </c>
    </row>
    <row r="14" spans="1:11" ht="18" customHeight="1">
      <c r="A14" s="107" t="s">
        <v>115</v>
      </c>
      <c r="B14" s="198"/>
      <c r="C14" s="391">
        <v>7.5145728061978936</v>
      </c>
      <c r="D14" s="392">
        <v>8.3329916266748931</v>
      </c>
      <c r="E14" s="393">
        <v>9.4490172909617094</v>
      </c>
      <c r="F14" s="659"/>
      <c r="G14" s="29"/>
      <c r="I14" s="385">
        <f>C14</f>
        <v>7.5145728061978936</v>
      </c>
      <c r="J14" s="385">
        <f>D14</f>
        <v>8.3329916266748931</v>
      </c>
      <c r="K14" s="385">
        <f>E14</f>
        <v>9.4490172909617094</v>
      </c>
    </row>
    <row r="15" spans="1:11" ht="18" customHeight="1">
      <c r="A15" s="107" t="s">
        <v>116</v>
      </c>
      <c r="B15" s="198"/>
      <c r="C15" s="394">
        <v>49.938846366290541</v>
      </c>
      <c r="D15" s="395">
        <v>65.493569004971192</v>
      </c>
      <c r="E15" s="396">
        <v>78.592282805965439</v>
      </c>
      <c r="F15" s="659"/>
      <c r="G15" s="29"/>
      <c r="I15" s="385">
        <f>C15</f>
        <v>49.938846366290541</v>
      </c>
      <c r="J15" s="385">
        <f>D15</f>
        <v>65.493569004971192</v>
      </c>
      <c r="K15" s="385">
        <f>E15</f>
        <v>78.592282805965439</v>
      </c>
    </row>
    <row r="16" spans="1:11" ht="18" customHeight="1">
      <c r="A16" s="107" t="s">
        <v>117</v>
      </c>
      <c r="B16" s="198"/>
      <c r="C16" s="394">
        <v>24.98915016176122</v>
      </c>
      <c r="D16" s="395">
        <v>33.639240602370883</v>
      </c>
      <c r="E16" s="396">
        <v>40.367088722845047</v>
      </c>
      <c r="F16" s="659"/>
      <c r="G16" s="29"/>
      <c r="I16" s="385">
        <f>C16</f>
        <v>24.98915016176122</v>
      </c>
      <c r="J16" s="385">
        <f>D16</f>
        <v>33.639240602370883</v>
      </c>
      <c r="K16" s="385">
        <f>E16</f>
        <v>40.367088722845047</v>
      </c>
    </row>
    <row r="17" spans="1:11" ht="18" customHeight="1">
      <c r="A17" s="107" t="s">
        <v>118</v>
      </c>
      <c r="B17" s="199"/>
      <c r="C17" s="397">
        <v>0</v>
      </c>
      <c r="D17" s="398">
        <v>0</v>
      </c>
      <c r="E17" s="399">
        <v>0</v>
      </c>
      <c r="F17" s="659"/>
      <c r="G17" s="29"/>
      <c r="I17" s="385">
        <f>C17</f>
        <v>0</v>
      </c>
      <c r="J17" s="385">
        <f>D17</f>
        <v>0</v>
      </c>
      <c r="K17" s="385">
        <f>E17</f>
        <v>0</v>
      </c>
    </row>
    <row r="18" spans="1:11" ht="18" customHeight="1">
      <c r="A18" s="107" t="s">
        <v>119</v>
      </c>
      <c r="B18" s="198"/>
      <c r="C18" s="391">
        <v>28.374580358467242</v>
      </c>
      <c r="D18" s="392">
        <v>28.374580358467242</v>
      </c>
      <c r="E18" s="393">
        <v>28.374580358467242</v>
      </c>
      <c r="F18" s="659"/>
      <c r="G18" s="29"/>
      <c r="I18" s="385">
        <f>C18</f>
        <v>28.374580358467242</v>
      </c>
      <c r="J18" s="385">
        <f>D18</f>
        <v>28.374580358467242</v>
      </c>
      <c r="K18" s="385">
        <f>E18</f>
        <v>28.374580358467242</v>
      </c>
    </row>
    <row r="19" spans="1:11" ht="18" customHeight="1">
      <c r="A19" s="107" t="s">
        <v>120</v>
      </c>
      <c r="B19" s="198"/>
      <c r="C19" s="400">
        <v>18.7118</v>
      </c>
      <c r="D19" s="400">
        <v>18.7118</v>
      </c>
      <c r="E19" s="400">
        <v>18.7118</v>
      </c>
      <c r="F19" s="659"/>
      <c r="G19" s="29"/>
      <c r="I19" s="385">
        <f>C19</f>
        <v>18.7118</v>
      </c>
      <c r="J19" s="385">
        <f>D19</f>
        <v>18.7118</v>
      </c>
      <c r="K19" s="385">
        <f>E19</f>
        <v>18.7118</v>
      </c>
    </row>
    <row r="20" spans="1:11" ht="18" customHeight="1">
      <c r="A20" s="107" t="s">
        <v>121</v>
      </c>
      <c r="B20" s="198"/>
      <c r="C20" s="391">
        <v>0</v>
      </c>
      <c r="D20" s="392">
        <v>0</v>
      </c>
      <c r="E20" s="393">
        <v>15.99</v>
      </c>
      <c r="F20" s="659"/>
      <c r="G20" s="29"/>
      <c r="I20" s="385">
        <f>C20</f>
        <v>0</v>
      </c>
      <c r="J20" s="385">
        <f>D20</f>
        <v>0</v>
      </c>
      <c r="K20" s="385">
        <f>E20</f>
        <v>15.99</v>
      </c>
    </row>
    <row r="21" spans="1:11" ht="18" customHeight="1">
      <c r="A21" s="107" t="s">
        <v>122</v>
      </c>
      <c r="B21" s="199"/>
      <c r="C21" s="400">
        <v>16.061797086666669</v>
      </c>
      <c r="D21" s="401">
        <v>20.07724635833333</v>
      </c>
      <c r="E21" s="402">
        <v>25.096557947916668</v>
      </c>
      <c r="F21" s="659"/>
      <c r="G21" s="29"/>
      <c r="I21" s="385">
        <f>C21</f>
        <v>16.061797086666669</v>
      </c>
      <c r="J21" s="385">
        <f>D21</f>
        <v>20.07724635833333</v>
      </c>
      <c r="K21" s="385">
        <f>E21</f>
        <v>25.096557947916668</v>
      </c>
    </row>
    <row r="22" spans="1:11" ht="18" customHeight="1">
      <c r="A22" s="107" t="s">
        <v>123</v>
      </c>
      <c r="B22" s="198"/>
      <c r="C22" s="391">
        <v>11.56328841689489</v>
      </c>
      <c r="D22" s="392">
        <v>13.039497446998871</v>
      </c>
      <c r="E22" s="393">
        <v>14.75790247400408</v>
      </c>
      <c r="F22" s="659"/>
      <c r="G22" s="29"/>
      <c r="I22" s="385">
        <f>C22</f>
        <v>11.56328841689489</v>
      </c>
      <c r="J22" s="385">
        <f>D22</f>
        <v>13.039497446998871</v>
      </c>
      <c r="K22" s="385">
        <f>E22</f>
        <v>14.75790247400408</v>
      </c>
    </row>
    <row r="23" spans="1:11" ht="18" customHeight="1">
      <c r="A23" s="107" t="s">
        <v>124</v>
      </c>
      <c r="B23" s="198"/>
      <c r="C23" s="391">
        <v>22</v>
      </c>
      <c r="D23" s="392">
        <v>22.25</v>
      </c>
      <c r="E23" s="393">
        <v>22.25</v>
      </c>
      <c r="F23" s="659"/>
      <c r="G23" s="29"/>
      <c r="I23" s="385">
        <f>C23</f>
        <v>22</v>
      </c>
      <c r="J23" s="385">
        <f>D23</f>
        <v>22.25</v>
      </c>
      <c r="K23" s="385">
        <f>E23</f>
        <v>22.25</v>
      </c>
    </row>
    <row r="24" spans="1:11" ht="18" customHeight="1">
      <c r="A24" s="107" t="s">
        <v>125</v>
      </c>
      <c r="B24" s="200"/>
      <c r="C24" s="391">
        <v>8.7816740468632499</v>
      </c>
      <c r="D24" s="392">
        <v>6.848361023075701</v>
      </c>
      <c r="E24" s="393">
        <v>5.2278619998655946</v>
      </c>
      <c r="F24" s="659"/>
      <c r="G24" s="29"/>
      <c r="I24" s="385">
        <f>C24</f>
        <v>8.7816740468632499</v>
      </c>
      <c r="J24" s="385">
        <f>D24</f>
        <v>6.848361023075701</v>
      </c>
      <c r="K24" s="385">
        <f>E24</f>
        <v>5.2278619998655946</v>
      </c>
    </row>
    <row r="25" spans="1:11" ht="18" customHeight="1">
      <c r="A25" s="107" t="s">
        <v>126</v>
      </c>
      <c r="B25" s="200"/>
      <c r="C25" s="391">
        <v>14</v>
      </c>
      <c r="D25" s="392">
        <v>14</v>
      </c>
      <c r="E25" s="393">
        <v>14</v>
      </c>
      <c r="F25" s="659"/>
      <c r="G25" s="29"/>
      <c r="I25" s="385">
        <f>C25</f>
        <v>14</v>
      </c>
      <c r="J25" s="385">
        <f>D25</f>
        <v>14</v>
      </c>
      <c r="K25" s="385">
        <f>E25</f>
        <v>14</v>
      </c>
    </row>
    <row r="26" spans="1:11" ht="18" customHeight="1">
      <c r="A26" s="107" t="s">
        <v>127</v>
      </c>
      <c r="B26" s="199"/>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201"/>
      <c r="C27" s="407">
        <v>8.6238941452599658</v>
      </c>
      <c r="D27" s="408">
        <v>9.8559411424981835</v>
      </c>
      <c r="E27" s="409">
        <v>11.6022503442599</v>
      </c>
      <c r="F27" s="659"/>
      <c r="G27" s="29"/>
      <c r="I27" s="406">
        <f>C27</f>
        <v>8.6238941452599658</v>
      </c>
      <c r="J27" s="406">
        <f>D27</f>
        <v>9.8559411424981835</v>
      </c>
      <c r="K27" s="406">
        <f>E27</f>
        <v>11.6022503442599</v>
      </c>
    </row>
    <row r="28" spans="1:11" ht="18" customHeight="1" thickBot="1">
      <c r="A28" s="105" t="s">
        <v>129</v>
      </c>
      <c r="B28" s="411">
        <f>SUM(B13:B27)</f>
        <v>0</v>
      </c>
      <c r="C28" s="445">
        <f>SUM(C13:C27)</f>
        <v>236.36757755881541</v>
      </c>
      <c r="D28" s="446">
        <f>SUM(D13:D27)</f>
        <v>270.13607694790801</v>
      </c>
      <c r="E28" s="447">
        <f>SUM(E13:E27)</f>
        <v>317.99970661872919</v>
      </c>
      <c r="F28" s="659"/>
      <c r="G28" s="29"/>
      <c r="I28" s="414">
        <f>SUM(I13:I27)</f>
        <v>236.36757755881541</v>
      </c>
      <c r="J28" s="414">
        <f>SUM(J13:J27)</f>
        <v>270.13607694790801</v>
      </c>
      <c r="K28" s="414">
        <f>SUM(K13:K27)</f>
        <v>317.99970661872919</v>
      </c>
    </row>
    <row r="29" spans="1:11">
      <c r="A29" s="47"/>
      <c r="B29" s="193"/>
      <c r="C29" s="202"/>
      <c r="D29" s="203"/>
      <c r="E29" s="204"/>
      <c r="F29" s="659"/>
      <c r="G29" s="29"/>
      <c r="I29" s="227"/>
      <c r="J29" s="227"/>
      <c r="K29" s="227"/>
    </row>
    <row r="30" spans="1:11" ht="18" customHeight="1">
      <c r="A30" s="106" t="s">
        <v>130</v>
      </c>
      <c r="B30" s="193"/>
      <c r="C30" s="205"/>
      <c r="D30" s="195"/>
      <c r="E30" s="196"/>
      <c r="F30" s="659"/>
      <c r="G30" s="29"/>
      <c r="I30" s="227"/>
      <c r="J30" s="227"/>
      <c r="K30" s="227"/>
    </row>
    <row r="31" spans="1:11" ht="18" customHeight="1">
      <c r="A31" s="107" t="s">
        <v>131</v>
      </c>
      <c r="B31" s="206"/>
      <c r="C31" s="415">
        <v>0.74456845619080969</v>
      </c>
      <c r="D31" s="416">
        <v>0.97564142535347476</v>
      </c>
      <c r="E31" s="417">
        <v>1.335088266273176</v>
      </c>
      <c r="F31" s="659"/>
      <c r="G31" s="29"/>
      <c r="I31" s="418">
        <f>C31</f>
        <v>0.74456845619080969</v>
      </c>
      <c r="J31" s="418">
        <f>D31</f>
        <v>0.97564142535347476</v>
      </c>
      <c r="K31" s="418">
        <f>E31</f>
        <v>1.335088266273176</v>
      </c>
    </row>
    <row r="32" spans="1:11" ht="18" customHeight="1">
      <c r="A32" s="107" t="s">
        <v>132</v>
      </c>
      <c r="B32" s="207"/>
      <c r="C32" s="419">
        <v>5.076533574707355</v>
      </c>
      <c r="D32" s="420">
        <v>6.6426981881809022</v>
      </c>
      <c r="E32" s="421">
        <v>10.0720586349247</v>
      </c>
      <c r="F32" s="659"/>
      <c r="G32" s="29"/>
      <c r="I32" s="418">
        <f>C32</f>
        <v>5.076533574707355</v>
      </c>
      <c r="J32" s="418">
        <f>D32</f>
        <v>6.6426981881809022</v>
      </c>
      <c r="K32" s="418">
        <f>E32</f>
        <v>10.0720586349247</v>
      </c>
    </row>
    <row r="33" spans="1:11" ht="18" customHeight="1">
      <c r="A33" s="107" t="s">
        <v>133</v>
      </c>
      <c r="B33" s="206"/>
      <c r="C33" s="415">
        <v>2.6074747116237811</v>
      </c>
      <c r="D33" s="416">
        <v>3.9864276841171269</v>
      </c>
      <c r="E33" s="417">
        <v>4.6759041703637987</v>
      </c>
      <c r="F33" s="659"/>
      <c r="G33" s="29"/>
      <c r="I33" s="418">
        <f>C33</f>
        <v>2.6074747116237811</v>
      </c>
      <c r="J33" s="418">
        <f>D33</f>
        <v>3.9864276841171269</v>
      </c>
      <c r="K33" s="418">
        <f>E33</f>
        <v>4.6759041703637987</v>
      </c>
    </row>
    <row r="34" spans="1:11" ht="18" customHeight="1">
      <c r="A34" s="107" t="s">
        <v>134</v>
      </c>
      <c r="B34" s="207"/>
      <c r="C34" s="419">
        <v>47.587379254144359</v>
      </c>
      <c r="D34" s="420">
        <v>53.66254718572614</v>
      </c>
      <c r="E34" s="421">
        <v>60.734444796862952</v>
      </c>
      <c r="F34" s="659"/>
      <c r="G34" s="29"/>
      <c r="I34" s="418">
        <f>C34</f>
        <v>47.587379254144359</v>
      </c>
      <c r="J34" s="418">
        <f>D34</f>
        <v>53.66254718572614</v>
      </c>
      <c r="K34" s="418">
        <f>E34</f>
        <v>60.734444796862952</v>
      </c>
    </row>
    <row r="35" spans="1:11" ht="18" customHeight="1">
      <c r="A35" s="107" t="s">
        <v>135</v>
      </c>
      <c r="B35" s="206"/>
      <c r="C35" s="415">
        <v>1.45</v>
      </c>
      <c r="D35" s="416">
        <v>1.9</v>
      </c>
      <c r="E35" s="417">
        <v>2.6</v>
      </c>
      <c r="F35" s="659"/>
      <c r="G35" s="29"/>
      <c r="I35" s="418">
        <f>C35</f>
        <v>1.45</v>
      </c>
      <c r="J35" s="418">
        <f>D35</f>
        <v>1.9</v>
      </c>
      <c r="K35" s="418">
        <f>E35</f>
        <v>2.6</v>
      </c>
    </row>
    <row r="36" spans="1:11" ht="18" customHeight="1">
      <c r="A36" s="107" t="s">
        <v>136</v>
      </c>
      <c r="B36" s="207"/>
      <c r="C36" s="419">
        <v>30.020075697707892</v>
      </c>
      <c r="D36" s="420">
        <v>33.852541448939391</v>
      </c>
      <c r="E36" s="421">
        <v>38.313785269049063</v>
      </c>
      <c r="F36" s="659"/>
      <c r="G36" s="29"/>
      <c r="I36" s="418">
        <f>C36</f>
        <v>30.020075697707892</v>
      </c>
      <c r="J36" s="418">
        <f>D36</f>
        <v>33.852541448939391</v>
      </c>
      <c r="K36" s="418">
        <f>E36</f>
        <v>38.313785269049063</v>
      </c>
    </row>
    <row r="37" spans="1:11" ht="18" customHeight="1">
      <c r="A37" s="107" t="s">
        <v>137</v>
      </c>
      <c r="B37" s="206"/>
      <c r="C37" s="415">
        <v>1.326266666666666</v>
      </c>
      <c r="D37" s="416">
        <v>1.737866666666666</v>
      </c>
      <c r="E37" s="417">
        <v>2.378133333333333</v>
      </c>
      <c r="F37" s="659"/>
      <c r="G37" s="29"/>
      <c r="I37" s="418">
        <f>C37</f>
        <v>1.326266666666666</v>
      </c>
      <c r="J37" s="418">
        <f>D37</f>
        <v>1.737866666666666</v>
      </c>
      <c r="K37" s="418">
        <f>E37</f>
        <v>2.378133333333333</v>
      </c>
    </row>
    <row r="38" spans="1:11" ht="18" customHeight="1" thickBot="1">
      <c r="A38" s="107" t="s">
        <v>138</v>
      </c>
      <c r="B38" s="207"/>
      <c r="C38" s="419">
        <v>70.103999999999985</v>
      </c>
      <c r="D38" s="420">
        <v>80.656499999999994</v>
      </c>
      <c r="E38" s="421">
        <v>75.380250000000004</v>
      </c>
      <c r="F38" s="659"/>
      <c r="G38" s="29"/>
      <c r="I38" s="418">
        <f>C38</f>
        <v>70.103999999999985</v>
      </c>
      <c r="J38" s="418">
        <f>D38</f>
        <v>80.656499999999994</v>
      </c>
      <c r="K38" s="418">
        <f>E38</f>
        <v>75.380250000000004</v>
      </c>
    </row>
    <row r="39" spans="1:11" ht="18" customHeight="1" thickBot="1">
      <c r="A39" s="122" t="s">
        <v>139</v>
      </c>
      <c r="B39" s="448">
        <f>SUM(B31:B38)</f>
        <v>0</v>
      </c>
      <c r="C39" s="448">
        <f>SUM(C31:C38)</f>
        <v>158.91629836104084</v>
      </c>
      <c r="D39" s="449">
        <f>SUM(D31:D38)</f>
        <v>183.41422259898371</v>
      </c>
      <c r="E39" s="450">
        <f>SUM(E31:E38)</f>
        <v>195.48966447080704</v>
      </c>
      <c r="F39" s="659"/>
      <c r="G39" s="29"/>
      <c r="I39" s="424">
        <f>SUM(I31:I38)</f>
        <v>158.91629836104084</v>
      </c>
      <c r="J39" s="424">
        <f>SUM(J31:J38)</f>
        <v>183.41422259898371</v>
      </c>
      <c r="K39" s="424">
        <f>SUM(K31:K38)</f>
        <v>195.48966447080704</v>
      </c>
    </row>
    <row r="40" spans="1:11" ht="18" customHeight="1" thickBot="1">
      <c r="A40" s="124" t="s">
        <v>140</v>
      </c>
      <c r="B40" s="208"/>
      <c r="C40" s="209"/>
      <c r="D40" s="210"/>
      <c r="E40" s="211"/>
      <c r="F40" s="659"/>
      <c r="G40" s="29"/>
      <c r="I40" s="227"/>
      <c r="J40" s="227"/>
      <c r="K40" s="227"/>
    </row>
    <row r="41" spans="1:11" ht="18" customHeight="1" thickBot="1">
      <c r="A41" s="451" t="s">
        <v>141</v>
      </c>
      <c r="B41" s="448">
        <f>B28+B39+B40</f>
        <v>0</v>
      </c>
      <c r="C41" s="448">
        <f>C28+C39+C40</f>
        <v>395.28387591985626</v>
      </c>
      <c r="D41" s="449">
        <f>D28+D39+D40</f>
        <v>453.55029954689172</v>
      </c>
      <c r="E41" s="450">
        <f>E28+E39+E40</f>
        <v>513.48937108953623</v>
      </c>
      <c r="F41" s="659"/>
      <c r="G41" s="29"/>
      <c r="I41" s="424">
        <f>I28+I39+I40</f>
        <v>395.28387591985626</v>
      </c>
      <c r="J41" s="424">
        <f>J28+J39+J40</f>
        <v>453.55029954689172</v>
      </c>
      <c r="K41" s="424">
        <f>K28+K39+K40</f>
        <v>513.48937108953623</v>
      </c>
    </row>
    <row r="42" spans="1:11" ht="13.5" customHeight="1" thickBot="1">
      <c r="A42" s="31"/>
      <c r="B42" s="212"/>
      <c r="C42" s="212"/>
      <c r="D42" s="213"/>
      <c r="E42" s="214"/>
      <c r="F42" s="659"/>
      <c r="G42" s="29"/>
      <c r="I42" s="227"/>
      <c r="J42" s="227"/>
      <c r="K42" s="227"/>
    </row>
    <row r="43" spans="1:11" ht="18" customHeight="1">
      <c r="A43" s="426" t="s">
        <v>142</v>
      </c>
      <c r="B43" s="32"/>
      <c r="C43" s="216"/>
      <c r="D43" s="217"/>
      <c r="E43" s="218"/>
      <c r="F43" s="659"/>
      <c r="G43" s="29"/>
      <c r="I43" s="228"/>
      <c r="J43" s="229"/>
      <c r="K43" s="228"/>
    </row>
    <row r="44" spans="1:11" ht="18" customHeight="1">
      <c r="A44" s="427" t="s">
        <v>143</v>
      </c>
      <c r="B44" s="428">
        <f>B9-B28</f>
        <v>0</v>
      </c>
      <c r="C44" s="428">
        <f>C9-C28</f>
        <v>50.092422441184567</v>
      </c>
      <c r="D44" s="429">
        <f>D9-D28</f>
        <v>108.473923052092</v>
      </c>
      <c r="E44" s="430">
        <f>E9-E28</f>
        <v>136.74029338127082</v>
      </c>
      <c r="F44" s="659"/>
      <c r="G44" s="29"/>
      <c r="I44" s="431">
        <f>I9-I28</f>
        <v>-56.367577558815412</v>
      </c>
      <c r="J44" s="428">
        <f>J9-J28</f>
        <v>2.5839230520920182</v>
      </c>
      <c r="K44" s="431">
        <f>K9-K28</f>
        <v>47.350293381270831</v>
      </c>
    </row>
    <row r="45" spans="1:11" ht="18" customHeight="1" thickBot="1">
      <c r="A45" s="432" t="s">
        <v>144</v>
      </c>
      <c r="B45" s="433">
        <f>B9-B41</f>
        <v>0</v>
      </c>
      <c r="C45" s="433">
        <f>C9-C41</f>
        <v>-108.82387591985628</v>
      </c>
      <c r="D45" s="434">
        <f>D9-D41</f>
        <v>-74.940299546891708</v>
      </c>
      <c r="E45" s="435">
        <f>E9-E41</f>
        <v>-58.749371089536226</v>
      </c>
      <c r="F45" s="659"/>
      <c r="G45" s="29"/>
      <c r="I45" s="436">
        <f>I9-I41</f>
        <v>-215.28387591985626</v>
      </c>
      <c r="J45" s="433">
        <f>J9-J41</f>
        <v>-180.83029954689169</v>
      </c>
      <c r="K45" s="436">
        <f>K9-K41</f>
        <v>-148.13937108953621</v>
      </c>
    </row>
    <row r="46" spans="1:11" ht="13.5" customHeight="1" thickBot="1">
      <c r="A46" s="25"/>
      <c r="B46" s="14"/>
      <c r="C46" s="219"/>
      <c r="D46" s="220"/>
      <c r="E46" s="221"/>
      <c r="F46" s="659"/>
      <c r="G46" s="29"/>
      <c r="I46" s="227"/>
      <c r="J46" s="227"/>
      <c r="K46" s="227"/>
    </row>
    <row r="47" spans="1:11" ht="18" customHeight="1">
      <c r="A47" s="437" t="s">
        <v>145</v>
      </c>
      <c r="B47" s="33"/>
      <c r="C47" s="262"/>
      <c r="D47" s="263"/>
      <c r="E47" s="264"/>
      <c r="F47" s="659"/>
      <c r="G47" s="29"/>
      <c r="I47" s="228"/>
      <c r="J47" s="228"/>
      <c r="K47" s="228"/>
    </row>
    <row r="48" spans="1:11" ht="18" customHeight="1">
      <c r="A48" s="123" t="s">
        <v>146</v>
      </c>
      <c r="B48" s="428" t="e">
        <f>ROUND((B28)/B8,2)</f>
        <v>#DIV/0!</v>
      </c>
      <c r="C48" s="428">
        <f>ROUND((C28)/C8,2)</f>
        <v>47.03</v>
      </c>
      <c r="D48" s="429">
        <f>ROUND((D28)/D8,2)</f>
        <v>53.75</v>
      </c>
      <c r="E48" s="430">
        <f>ROUND((E28)/E8,2)</f>
        <v>63.27</v>
      </c>
      <c r="F48" s="659"/>
      <c r="G48" s="29"/>
      <c r="I48" s="431">
        <f>ROUND((I28)/I8,2)</f>
        <v>47.03</v>
      </c>
      <c r="J48" s="431">
        <f>ROUND((J28)/J8,2)</f>
        <v>53.75</v>
      </c>
      <c r="K48" s="431">
        <f>ROUND((K28)/K8,2)</f>
        <v>63.27</v>
      </c>
    </row>
    <row r="49" spans="1:11" ht="18" customHeight="1" thickBot="1">
      <c r="A49" s="438" t="s">
        <v>147</v>
      </c>
      <c r="B49" s="433" t="e">
        <f>ROUND(B41/B8,2)</f>
        <v>#DIV/0!</v>
      </c>
      <c r="C49" s="433">
        <f>ROUND(C41/C8,2)</f>
        <v>78.650000000000006</v>
      </c>
      <c r="D49" s="434">
        <f>ROUND(D41/D8,2)</f>
        <v>90.25</v>
      </c>
      <c r="E49" s="435">
        <f>ROUND(E41/E8,2)</f>
        <v>102.17</v>
      </c>
      <c r="F49" s="659"/>
      <c r="G49" s="29"/>
      <c r="I49" s="436">
        <f>ROUND(I41/I8,2)</f>
        <v>78.650000000000006</v>
      </c>
      <c r="J49" s="436">
        <f>ROUND(J41/J8,2)</f>
        <v>90.25</v>
      </c>
      <c r="K49" s="436">
        <f>ROUND(K41/K8,2)</f>
        <v>102.17</v>
      </c>
    </row>
    <row r="50" spans="1:11" ht="13.5" customHeight="1" thickBot="1">
      <c r="A50" s="25"/>
      <c r="B50" s="34"/>
      <c r="C50" s="265"/>
      <c r="D50" s="266"/>
      <c r="E50" s="267"/>
      <c r="F50" s="659"/>
      <c r="G50" s="29"/>
      <c r="I50" s="269"/>
      <c r="J50" s="269"/>
      <c r="K50" s="269"/>
    </row>
    <row r="51" spans="1:11" ht="18" customHeight="1">
      <c r="A51" s="437" t="s">
        <v>148</v>
      </c>
      <c r="B51" s="33"/>
      <c r="C51" s="262"/>
      <c r="D51" s="263"/>
      <c r="E51" s="264"/>
      <c r="F51" s="659"/>
      <c r="G51" s="29"/>
      <c r="I51" s="270"/>
      <c r="J51" s="270"/>
      <c r="K51" s="270"/>
    </row>
    <row r="52" spans="1:11" ht="18" customHeight="1">
      <c r="A52" s="123" t="s">
        <v>146</v>
      </c>
      <c r="B52" s="428" t="e">
        <f>ROUND((B28)/B7,2)</f>
        <v>#DIV/0!</v>
      </c>
      <c r="C52" s="428">
        <f>ROUND((C28)/C7,2)</f>
        <v>4.1500000000000004</v>
      </c>
      <c r="D52" s="429">
        <f>ROUND((D28)/D7,2)</f>
        <v>3.59</v>
      </c>
      <c r="E52" s="430">
        <f>ROUND((E28)/E7,2)</f>
        <v>3.51</v>
      </c>
      <c r="F52" s="659"/>
      <c r="G52" s="29"/>
      <c r="I52" s="431">
        <f>ROUND((I28)/I7,2)</f>
        <v>6.6</v>
      </c>
      <c r="J52" s="430">
        <f>ROUND((J28)/J7,2)</f>
        <v>4.9800000000000004</v>
      </c>
      <c r="K52" s="430">
        <f>ROUND((K28)/K7,2)</f>
        <v>4.37</v>
      </c>
    </row>
    <row r="53" spans="1:11" ht="18" customHeight="1" thickBot="1">
      <c r="A53" s="438" t="s">
        <v>147</v>
      </c>
      <c r="B53" s="433" t="e">
        <f>ROUND(B41/B7,2)</f>
        <v>#DIV/0!</v>
      </c>
      <c r="C53" s="433">
        <f>ROUND(C41/C7,2)</f>
        <v>6.93</v>
      </c>
      <c r="D53" s="434">
        <f>ROUND(D41/D7,2)</f>
        <v>6.02</v>
      </c>
      <c r="E53" s="435">
        <f>ROUND(E41/E7,2)</f>
        <v>5.68</v>
      </c>
      <c r="F53" s="659"/>
      <c r="G53" s="29"/>
      <c r="I53" s="436">
        <f>ROUND(I41/I7,2)</f>
        <v>11.04</v>
      </c>
      <c r="J53" s="435">
        <f>ROUND(J41/J7,2)</f>
        <v>8.36</v>
      </c>
      <c r="K53" s="435">
        <f>ROUND(K41/K7,2)</f>
        <v>7.06</v>
      </c>
    </row>
    <row r="54" spans="1:11" ht="16.5" customHeight="1" thickBot="1">
      <c r="A54" s="35"/>
      <c r="B54" s="213"/>
      <c r="C54" s="13"/>
      <c r="D54" s="13"/>
      <c r="E54" s="13"/>
      <c r="F54" s="659"/>
    </row>
    <row r="55" spans="1:11" ht="18" customHeight="1">
      <c r="A55" s="426" t="s">
        <v>149</v>
      </c>
      <c r="B55" s="224"/>
      <c r="C55" s="268"/>
      <c r="D55" s="268"/>
      <c r="E55" s="268"/>
      <c r="F55" s="659"/>
    </row>
    <row r="56" spans="1:11" ht="18" customHeight="1">
      <c r="A56" s="427" t="s">
        <v>150</v>
      </c>
      <c r="B56" s="225"/>
      <c r="C56" s="439">
        <f>I7</f>
        <v>35.815414392565501</v>
      </c>
      <c r="D56" s="439">
        <f>J7</f>
        <v>54.26402479296965</v>
      </c>
      <c r="E56" s="439">
        <f>K7</f>
        <v>72.695305878336697</v>
      </c>
      <c r="F56" s="659"/>
    </row>
    <row r="57" spans="1:11" ht="18" customHeight="1">
      <c r="A57" s="427" t="s">
        <v>151</v>
      </c>
      <c r="B57" s="225"/>
      <c r="C57" s="439">
        <f>I44</f>
        <v>-56.367577558815412</v>
      </c>
      <c r="D57" s="439">
        <f>J44</f>
        <v>2.5839230520920182</v>
      </c>
      <c r="E57" s="439">
        <f>K44</f>
        <v>47.350293381270831</v>
      </c>
      <c r="F57" s="659"/>
    </row>
    <row r="58" spans="1:11" ht="18" customHeight="1" thickBot="1">
      <c r="A58" s="432" t="s">
        <v>152</v>
      </c>
      <c r="B58" s="226"/>
      <c r="C58" s="440">
        <f>I45</f>
        <v>-215.28387591985626</v>
      </c>
      <c r="D58" s="440">
        <f>J45</f>
        <v>-180.83029954689169</v>
      </c>
      <c r="E58" s="440">
        <f>K45</f>
        <v>-148.13937108953621</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row r="64" spans="1:11">
      <c r="B64" s="29"/>
      <c r="D64" s="29"/>
    </row>
  </sheetData>
  <mergeCells count="2">
    <mergeCell ref="F3:F58"/>
    <mergeCell ref="I4:K4"/>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3"/>
  <sheetViews>
    <sheetView showGridLines="0" topLeftCell="A29" workbookViewId="0">
      <selection activeCell="F3" sqref="F3:F5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7.85546875" customWidth="1"/>
    <col min="9" max="11" width="13.42578125" customWidth="1"/>
  </cols>
  <sheetData>
    <row r="1" spans="1:11" ht="18" customHeight="1">
      <c r="A1" s="377" t="s">
        <v>157</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158</v>
      </c>
      <c r="E3" s="185"/>
      <c r="F3" s="648" t="s">
        <v>159</v>
      </c>
    </row>
    <row r="4" spans="1:11" ht="18" customHeight="1" thickBot="1">
      <c r="A4" s="19"/>
      <c r="B4" s="180" t="s">
        <v>101</v>
      </c>
      <c r="C4" s="142"/>
      <c r="D4" s="139" t="s">
        <v>102</v>
      </c>
      <c r="E4" s="143"/>
      <c r="F4" s="659"/>
      <c r="I4" s="649" t="s">
        <v>103</v>
      </c>
      <c r="J4" s="660"/>
      <c r="K4" s="661"/>
    </row>
    <row r="5" spans="1:11" ht="18" customHeight="1" thickBot="1">
      <c r="A5" s="23" t="s">
        <v>104</v>
      </c>
      <c r="B5" s="166"/>
      <c r="C5" s="173" t="s">
        <v>105</v>
      </c>
      <c r="D5" s="167" t="s">
        <v>106</v>
      </c>
      <c r="E5" s="172" t="s">
        <v>107</v>
      </c>
      <c r="F5" s="659"/>
      <c r="I5" s="171" t="s">
        <v>105</v>
      </c>
      <c r="J5" s="167" t="s">
        <v>106</v>
      </c>
      <c r="K5" s="172" t="s">
        <v>107</v>
      </c>
    </row>
    <row r="6" spans="1:11" ht="18" customHeight="1">
      <c r="A6" s="106" t="s">
        <v>108</v>
      </c>
      <c r="B6" s="78"/>
      <c r="C6" s="238"/>
      <c r="D6" s="238"/>
      <c r="E6" s="239"/>
      <c r="F6" s="659"/>
      <c r="I6" s="227"/>
      <c r="J6" s="227"/>
      <c r="K6" s="227"/>
    </row>
    <row r="7" spans="1:11" ht="18" customHeight="1">
      <c r="A7" s="107" t="s">
        <v>109</v>
      </c>
      <c r="B7" s="79"/>
      <c r="C7" s="379">
        <v>52.873505735536007</v>
      </c>
      <c r="D7" s="380">
        <v>81.649232000000026</v>
      </c>
      <c r="E7" s="381">
        <v>99.876615999999999</v>
      </c>
      <c r="F7" s="659"/>
      <c r="G7" s="29"/>
      <c r="I7" s="452">
        <v>24.695144677679998</v>
      </c>
      <c r="J7" s="452">
        <v>47.709253276380167</v>
      </c>
      <c r="K7" s="452">
        <v>74.879776280810674</v>
      </c>
    </row>
    <row r="8" spans="1:11" ht="18" customHeight="1" thickBot="1">
      <c r="A8" s="107" t="s">
        <v>110</v>
      </c>
      <c r="B8" s="132"/>
      <c r="C8" s="401">
        <v>5.23</v>
      </c>
      <c r="D8" s="401">
        <v>5.23</v>
      </c>
      <c r="E8" s="402">
        <v>5.23</v>
      </c>
      <c r="F8" s="659"/>
      <c r="G8" s="29"/>
      <c r="I8" s="385">
        <f>C8</f>
        <v>5.23</v>
      </c>
      <c r="J8" s="385">
        <f>D8</f>
        <v>5.23</v>
      </c>
      <c r="K8" s="385">
        <f>E8</f>
        <v>5.23</v>
      </c>
    </row>
    <row r="9" spans="1:11" ht="18" customHeight="1" thickBot="1">
      <c r="A9" s="105" t="s">
        <v>111</v>
      </c>
      <c r="B9" s="386">
        <f>ROUND((B8*B7),2)</f>
        <v>0</v>
      </c>
      <c r="C9" s="444">
        <f>ROUND((C8*C7),2)</f>
        <v>276.52999999999997</v>
      </c>
      <c r="D9" s="453">
        <f>ROUND((D8*D7),2)</f>
        <v>427.03</v>
      </c>
      <c r="E9" s="454">
        <f>ROUND((E8*E7),2)</f>
        <v>522.35</v>
      </c>
      <c r="F9" s="659"/>
      <c r="G9" s="29"/>
      <c r="I9" s="390">
        <f>ROUND((I8*I7),2)</f>
        <v>129.16</v>
      </c>
      <c r="J9" s="390">
        <f>ROUND((J8*J7),2)</f>
        <v>249.52</v>
      </c>
      <c r="K9" s="390">
        <f>ROUND((K8*K7),2)</f>
        <v>391.62</v>
      </c>
    </row>
    <row r="10" spans="1:11">
      <c r="A10" s="47"/>
      <c r="B10" s="50"/>
      <c r="C10" s="234"/>
      <c r="D10" s="240"/>
      <c r="E10" s="204"/>
      <c r="F10" s="659"/>
      <c r="G10" s="29"/>
      <c r="I10" s="227"/>
      <c r="J10" s="227"/>
      <c r="K10" s="227"/>
    </row>
    <row r="11" spans="1:11" ht="18" customHeight="1">
      <c r="A11" s="106" t="s">
        <v>112</v>
      </c>
      <c r="B11" s="50"/>
      <c r="C11" s="194"/>
      <c r="D11" s="195"/>
      <c r="E11" s="196"/>
      <c r="F11" s="659"/>
      <c r="G11" s="29"/>
      <c r="I11" s="227"/>
      <c r="J11" s="227"/>
      <c r="K11" s="227"/>
    </row>
    <row r="12" spans="1:11" ht="18" customHeight="1">
      <c r="A12" s="106" t="s">
        <v>113</v>
      </c>
      <c r="B12" s="50"/>
      <c r="C12" s="194"/>
      <c r="D12" s="195"/>
      <c r="E12" s="197"/>
      <c r="F12" s="659"/>
      <c r="G12" s="29"/>
      <c r="I12" s="227"/>
      <c r="J12" s="227"/>
      <c r="K12" s="227"/>
    </row>
    <row r="13" spans="1:11" ht="18" customHeight="1">
      <c r="A13" s="107" t="s">
        <v>114</v>
      </c>
      <c r="B13" s="52"/>
      <c r="C13" s="391">
        <v>109.8</v>
      </c>
      <c r="D13" s="392">
        <v>109.8</v>
      </c>
      <c r="E13" s="393">
        <v>109.8</v>
      </c>
      <c r="F13" s="659"/>
      <c r="G13" s="29"/>
      <c r="I13" s="385">
        <f>C13</f>
        <v>109.8</v>
      </c>
      <c r="J13" s="385">
        <f>D13</f>
        <v>109.8</v>
      </c>
      <c r="K13" s="385">
        <f>E13</f>
        <v>109.8</v>
      </c>
    </row>
    <row r="14" spans="1:11" ht="18" customHeight="1">
      <c r="A14" s="107" t="s">
        <v>115</v>
      </c>
      <c r="B14" s="52"/>
      <c r="C14" s="391">
        <v>24.3</v>
      </c>
      <c r="D14" s="392">
        <v>24.3</v>
      </c>
      <c r="E14" s="393">
        <v>24.3</v>
      </c>
      <c r="F14" s="659"/>
      <c r="G14" s="29"/>
      <c r="I14" s="385">
        <f>C14</f>
        <v>24.3</v>
      </c>
      <c r="J14" s="385">
        <f>D14</f>
        <v>24.3</v>
      </c>
      <c r="K14" s="385">
        <f>E14</f>
        <v>24.3</v>
      </c>
    </row>
    <row r="15" spans="1:11" ht="18" customHeight="1">
      <c r="A15" s="107" t="s">
        <v>116</v>
      </c>
      <c r="B15" s="52"/>
      <c r="C15" s="394">
        <v>46.664167916041983</v>
      </c>
      <c r="D15" s="395">
        <v>71.224256292906176</v>
      </c>
      <c r="E15" s="396">
        <v>87.597648544148981</v>
      </c>
      <c r="F15" s="659"/>
      <c r="G15" s="29"/>
      <c r="I15" s="385">
        <f>C15</f>
        <v>46.664167916041983</v>
      </c>
      <c r="J15" s="385">
        <f>D15</f>
        <v>71.224256292906176</v>
      </c>
      <c r="K15" s="385">
        <f>E15</f>
        <v>87.597648544148981</v>
      </c>
    </row>
    <row r="16" spans="1:11" ht="18" customHeight="1">
      <c r="A16" s="107" t="s">
        <v>117</v>
      </c>
      <c r="B16" s="52"/>
      <c r="C16" s="394">
        <v>24.02802900169349</v>
      </c>
      <c r="D16" s="395">
        <v>29.79475596209992</v>
      </c>
      <c r="E16" s="396">
        <v>46.133815683251491</v>
      </c>
      <c r="F16" s="659"/>
      <c r="G16" s="29"/>
      <c r="I16" s="385">
        <f>C16</f>
        <v>24.02802900169349</v>
      </c>
      <c r="J16" s="385">
        <f>D16</f>
        <v>29.79475596209992</v>
      </c>
      <c r="K16" s="385">
        <f>E16</f>
        <v>46.133815683251491</v>
      </c>
    </row>
    <row r="17" spans="1:11" ht="18" customHeight="1">
      <c r="A17" s="107" t="s">
        <v>118</v>
      </c>
      <c r="B17" s="53"/>
      <c r="C17" s="397">
        <v>0</v>
      </c>
      <c r="D17" s="398">
        <v>0</v>
      </c>
      <c r="E17" s="399">
        <v>0</v>
      </c>
      <c r="F17" s="659"/>
      <c r="G17" s="29"/>
      <c r="I17" s="385">
        <f>C17</f>
        <v>0</v>
      </c>
      <c r="J17" s="385">
        <f>D17</f>
        <v>0</v>
      </c>
      <c r="K17" s="385">
        <f>E17</f>
        <v>0</v>
      </c>
    </row>
    <row r="18" spans="1:11" ht="18" customHeight="1">
      <c r="A18" s="107" t="s">
        <v>119</v>
      </c>
      <c r="B18" s="52"/>
      <c r="C18" s="391">
        <v>50.440523743016762</v>
      </c>
      <c r="D18" s="392">
        <v>34.70802374301676</v>
      </c>
      <c r="E18" s="393">
        <v>50.440523743016762</v>
      </c>
      <c r="F18" s="659"/>
      <c r="G18" s="29"/>
      <c r="I18" s="385">
        <f>C18</f>
        <v>50.440523743016762</v>
      </c>
      <c r="J18" s="385">
        <f>D18</f>
        <v>34.70802374301676</v>
      </c>
      <c r="K18" s="385">
        <f>E18</f>
        <v>50.440523743016762</v>
      </c>
    </row>
    <row r="19" spans="1:11" ht="18" customHeight="1">
      <c r="A19" s="107" t="s">
        <v>120</v>
      </c>
      <c r="B19" s="52"/>
      <c r="C19" s="455">
        <v>22.626525000000001</v>
      </c>
      <c r="D19" s="456">
        <v>22.626525000000001</v>
      </c>
      <c r="E19" s="457">
        <v>22.626525000000001</v>
      </c>
      <c r="F19" s="659"/>
      <c r="G19" s="29"/>
      <c r="I19" s="406">
        <f>C19</f>
        <v>22.626525000000001</v>
      </c>
      <c r="J19" s="406">
        <f>D19</f>
        <v>22.626525000000001</v>
      </c>
      <c r="K19" s="406">
        <f>E19</f>
        <v>22.626525000000001</v>
      </c>
    </row>
    <row r="20" spans="1:11" ht="18" customHeight="1">
      <c r="A20" s="107" t="s">
        <v>121</v>
      </c>
      <c r="B20" s="52"/>
      <c r="C20" s="403">
        <v>0</v>
      </c>
      <c r="D20" s="404">
        <v>0</v>
      </c>
      <c r="E20" s="405">
        <v>0</v>
      </c>
      <c r="F20" s="659"/>
      <c r="G20" s="29"/>
      <c r="I20" s="406">
        <f>C20</f>
        <v>0</v>
      </c>
      <c r="J20" s="406">
        <f>D20</f>
        <v>0</v>
      </c>
      <c r="K20" s="406">
        <f>E20</f>
        <v>0</v>
      </c>
    </row>
    <row r="21" spans="1:11" ht="18" customHeight="1">
      <c r="A21" s="107" t="s">
        <v>122</v>
      </c>
      <c r="B21" s="53"/>
      <c r="C21" s="455">
        <v>17.95142027333333</v>
      </c>
      <c r="D21" s="456">
        <v>22.439275341666669</v>
      </c>
      <c r="E21" s="457">
        <v>28.04909417708333</v>
      </c>
      <c r="F21" s="659"/>
      <c r="G21" s="29"/>
      <c r="I21" s="406">
        <f>C21</f>
        <v>17.95142027333333</v>
      </c>
      <c r="J21" s="406">
        <f>D21</f>
        <v>22.439275341666669</v>
      </c>
      <c r="K21" s="406">
        <f>E21</f>
        <v>28.04909417708333</v>
      </c>
    </row>
    <row r="22" spans="1:11" ht="18" customHeight="1">
      <c r="A22" s="107" t="s">
        <v>123</v>
      </c>
      <c r="B22" s="52"/>
      <c r="C22" s="403">
        <v>15.233141514934109</v>
      </c>
      <c r="D22" s="404">
        <v>16.709350545038092</v>
      </c>
      <c r="E22" s="405">
        <v>18.427755572043299</v>
      </c>
      <c r="F22" s="659"/>
      <c r="G22" s="29"/>
      <c r="I22" s="406">
        <f>C22</f>
        <v>15.233141514934109</v>
      </c>
      <c r="J22" s="406">
        <f>D22</f>
        <v>16.709350545038092</v>
      </c>
      <c r="K22" s="406">
        <f>E22</f>
        <v>18.427755572043299</v>
      </c>
    </row>
    <row r="23" spans="1:11" ht="18" customHeight="1">
      <c r="A23" s="107" t="s">
        <v>124</v>
      </c>
      <c r="B23" s="52"/>
      <c r="C23" s="403">
        <v>50.238909999999997</v>
      </c>
      <c r="D23" s="404">
        <v>46.675919999999998</v>
      </c>
      <c r="E23" s="405">
        <v>59.464399999999998</v>
      </c>
      <c r="F23" s="659"/>
      <c r="G23" s="29"/>
      <c r="I23" s="406">
        <f>C23</f>
        <v>50.238909999999997</v>
      </c>
      <c r="J23" s="406">
        <f>D23</f>
        <v>46.675919999999998</v>
      </c>
      <c r="K23" s="406">
        <f>E23</f>
        <v>59.464399999999998</v>
      </c>
    </row>
    <row r="24" spans="1:11" ht="18" customHeight="1">
      <c r="A24" s="107" t="s">
        <v>125</v>
      </c>
      <c r="B24" s="54"/>
      <c r="C24" s="403">
        <v>10.376432605896399</v>
      </c>
      <c r="D24" s="404">
        <v>10.315374060346629</v>
      </c>
      <c r="E24" s="405">
        <v>3.6539999999999999</v>
      </c>
      <c r="F24" s="659"/>
      <c r="G24" s="29"/>
      <c r="I24" s="406">
        <f>C24</f>
        <v>10.376432605896399</v>
      </c>
      <c r="J24" s="406">
        <f>D24</f>
        <v>10.315374060346629</v>
      </c>
      <c r="K24" s="406">
        <f>E24</f>
        <v>3.6539999999999999</v>
      </c>
    </row>
    <row r="25" spans="1:11" ht="18" customHeight="1">
      <c r="A25" s="107" t="s">
        <v>126</v>
      </c>
      <c r="B25" s="54"/>
      <c r="C25" s="403">
        <v>14</v>
      </c>
      <c r="D25" s="404">
        <v>14</v>
      </c>
      <c r="E25" s="405">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14.77008737066582</v>
      </c>
      <c r="D27" s="408">
        <v>15.46332024181388</v>
      </c>
      <c r="E27" s="409">
        <v>17.84088482398565</v>
      </c>
      <c r="F27" s="659"/>
      <c r="G27" s="29"/>
      <c r="I27" s="406">
        <f>C27</f>
        <v>14.77008737066582</v>
      </c>
      <c r="J27" s="406">
        <f>D27</f>
        <v>15.46332024181388</v>
      </c>
      <c r="K27" s="406">
        <f>E27</f>
        <v>17.84088482398565</v>
      </c>
    </row>
    <row r="28" spans="1:11" ht="18" customHeight="1" thickBot="1">
      <c r="A28" s="105" t="s">
        <v>129</v>
      </c>
      <c r="B28" s="410">
        <f>SUM(B13:B27)</f>
        <v>0</v>
      </c>
      <c r="C28" s="411">
        <f>SUM(C13:C27)</f>
        <v>404.8252115959956</v>
      </c>
      <c r="D28" s="412">
        <f>SUM(D13:D27)</f>
        <v>423.82565057140584</v>
      </c>
      <c r="E28" s="413">
        <f>SUM(E13:E27)</f>
        <v>488.99101221797304</v>
      </c>
      <c r="F28" s="659"/>
      <c r="G28" s="29"/>
      <c r="I28" s="414">
        <f>SUM(I13:I27)</f>
        <v>404.8252115959956</v>
      </c>
      <c r="J28" s="414">
        <f>SUM(J13:J27)</f>
        <v>423.82565057140584</v>
      </c>
      <c r="K28" s="414">
        <f>SUM(K13:K27)</f>
        <v>488.99101221797304</v>
      </c>
    </row>
    <row r="29" spans="1:11">
      <c r="A29" s="47"/>
      <c r="B29" s="50"/>
      <c r="C29" s="205"/>
      <c r="D29" s="195"/>
      <c r="E29" s="196"/>
      <c r="F29" s="659"/>
      <c r="G29" s="29"/>
      <c r="I29" s="227"/>
      <c r="J29" s="227"/>
      <c r="K29" s="227"/>
    </row>
    <row r="30" spans="1:11" ht="18" customHeight="1">
      <c r="A30" s="106" t="s">
        <v>130</v>
      </c>
      <c r="B30" s="50"/>
      <c r="C30" s="205"/>
      <c r="D30" s="195"/>
      <c r="E30" s="196"/>
      <c r="F30" s="659"/>
      <c r="G30" s="29"/>
      <c r="I30" s="227"/>
      <c r="J30" s="227"/>
      <c r="K30" s="227"/>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62.690236234536513</v>
      </c>
      <c r="D34" s="463">
        <v>68.765404166118302</v>
      </c>
      <c r="E34" s="464">
        <v>75.837301777255107</v>
      </c>
      <c r="F34" s="659"/>
      <c r="G34" s="29"/>
      <c r="I34" s="461">
        <f>C34</f>
        <v>62.690236234536513</v>
      </c>
      <c r="J34" s="461">
        <f>D34</f>
        <v>68.765404166118302</v>
      </c>
      <c r="K34" s="461">
        <f>E34</f>
        <v>75.837301777255107</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39.547578933002008</v>
      </c>
      <c r="D36" s="463">
        <v>43.380044684233511</v>
      </c>
      <c r="E36" s="464">
        <v>47.841288504343169</v>
      </c>
      <c r="F36" s="659"/>
      <c r="G36" s="29"/>
      <c r="I36" s="461">
        <f>C36</f>
        <v>39.547578933002008</v>
      </c>
      <c r="J36" s="461">
        <f>D36</f>
        <v>43.380044684233511</v>
      </c>
      <c r="K36" s="461">
        <f>E36</f>
        <v>47.841288504343169</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22" t="s">
        <v>139</v>
      </c>
      <c r="B39" s="448">
        <f>SUM(B31:B38)</f>
        <v>0</v>
      </c>
      <c r="C39" s="465">
        <f>SUM(C31:C38)</f>
        <v>183.54665857672711</v>
      </c>
      <c r="D39" s="466">
        <f>SUM(D31:D38)</f>
        <v>208.04458281466998</v>
      </c>
      <c r="E39" s="467">
        <f>SUM(E31:E38)</f>
        <v>220.12002468649325</v>
      </c>
      <c r="F39" s="659"/>
      <c r="G39" s="29"/>
      <c r="I39" s="414">
        <f>SUM(I31:I38)</f>
        <v>183.54665857672711</v>
      </c>
      <c r="J39" s="414">
        <f>SUM(J31:J38)</f>
        <v>208.04458281466998</v>
      </c>
      <c r="K39" s="414">
        <f>SUM(K31:K38)</f>
        <v>220.12002468649325</v>
      </c>
    </row>
    <row r="40" spans="1:11" ht="18" customHeight="1" thickBot="1">
      <c r="A40" s="124" t="s">
        <v>140</v>
      </c>
      <c r="B40" s="30"/>
      <c r="C40" s="209"/>
      <c r="D40" s="210"/>
      <c r="E40" s="211"/>
      <c r="F40" s="659"/>
      <c r="G40" s="29"/>
      <c r="I40" s="291"/>
      <c r="J40" s="291"/>
      <c r="K40" s="291"/>
    </row>
    <row r="41" spans="1:11" ht="18" customHeight="1" thickBot="1">
      <c r="A41" s="451" t="s">
        <v>141</v>
      </c>
      <c r="B41" s="448">
        <f>B28+B39+B40</f>
        <v>0</v>
      </c>
      <c r="C41" s="465">
        <f>C28+C39+C40</f>
        <v>588.37187017272277</v>
      </c>
      <c r="D41" s="466">
        <f>D28+D39+D40</f>
        <v>631.87023338607582</v>
      </c>
      <c r="E41" s="467">
        <f>E28+E39+E40</f>
        <v>709.11103690446635</v>
      </c>
      <c r="F41" s="659"/>
      <c r="G41" s="29"/>
      <c r="I41" s="414">
        <f>I28+I39+I40</f>
        <v>588.37187017272277</v>
      </c>
      <c r="J41" s="414">
        <f>J28+J39+J40</f>
        <v>631.87023338607582</v>
      </c>
      <c r="K41" s="414">
        <f>K28+K39+K40</f>
        <v>709.11103690446635</v>
      </c>
    </row>
    <row r="42" spans="1:11" ht="13.5" customHeight="1" thickBot="1">
      <c r="A42" s="31"/>
      <c r="B42" s="14"/>
      <c r="C42" s="279"/>
      <c r="D42" s="280"/>
      <c r="E42" s="281"/>
      <c r="F42" s="659"/>
      <c r="G42" s="29"/>
      <c r="I42" s="291"/>
      <c r="J42" s="291"/>
      <c r="K42" s="291"/>
    </row>
    <row r="43" spans="1:11" ht="18" customHeight="1">
      <c r="A43" s="426" t="s">
        <v>142</v>
      </c>
      <c r="B43" s="32"/>
      <c r="C43" s="282"/>
      <c r="D43" s="283"/>
      <c r="E43" s="284"/>
      <c r="F43" s="659"/>
      <c r="G43" s="29"/>
      <c r="I43" s="292"/>
      <c r="J43" s="292"/>
      <c r="K43" s="293"/>
    </row>
    <row r="44" spans="1:11" ht="18" customHeight="1">
      <c r="A44" s="427" t="s">
        <v>143</v>
      </c>
      <c r="B44" s="428">
        <f>B9-B28</f>
        <v>0</v>
      </c>
      <c r="C44" s="468">
        <f>C9-C28</f>
        <v>-128.29521159599562</v>
      </c>
      <c r="D44" s="469">
        <f>D9-D28</f>
        <v>3.2043494285941279</v>
      </c>
      <c r="E44" s="470">
        <f>E9-E28</f>
        <v>33.358987782026986</v>
      </c>
      <c r="F44" s="659"/>
      <c r="G44" s="29"/>
      <c r="I44" s="471">
        <f>I9-I28</f>
        <v>-275.66521159599563</v>
      </c>
      <c r="J44" s="471">
        <f>J9-J28</f>
        <v>-174.30565057140583</v>
      </c>
      <c r="K44" s="470">
        <f>K9-K28</f>
        <v>-97.371012217973032</v>
      </c>
    </row>
    <row r="45" spans="1:11" ht="18" customHeight="1" thickBot="1">
      <c r="A45" s="432" t="s">
        <v>144</v>
      </c>
      <c r="B45" s="433">
        <f>B9-B41</f>
        <v>0</v>
      </c>
      <c r="C45" s="472">
        <f>C9-C41</f>
        <v>-311.84187017272279</v>
      </c>
      <c r="D45" s="473">
        <f>D9-D41</f>
        <v>-204.84023338607585</v>
      </c>
      <c r="E45" s="474">
        <f>E9-E41</f>
        <v>-186.76103690446632</v>
      </c>
      <c r="F45" s="659"/>
      <c r="G45" s="29"/>
      <c r="I45" s="475">
        <f>I9-I41</f>
        <v>-459.2118701727228</v>
      </c>
      <c r="J45" s="475">
        <f>J9-J41</f>
        <v>-382.35023338607584</v>
      </c>
      <c r="K45" s="474">
        <f>K9-K41</f>
        <v>-317.49103690446634</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292"/>
      <c r="J47" s="292"/>
      <c r="K47" s="293"/>
    </row>
    <row r="48" spans="1:11" ht="18" customHeight="1">
      <c r="A48" s="123" t="s">
        <v>146</v>
      </c>
      <c r="B48" s="428" t="e">
        <f>ROUND((B28)/B8,2)</f>
        <v>#DIV/0!</v>
      </c>
      <c r="C48" s="468">
        <f>ROUND((C28)/C8,2)</f>
        <v>77.400000000000006</v>
      </c>
      <c r="D48" s="469">
        <f>ROUND((D28)/D8,2)</f>
        <v>81.040000000000006</v>
      </c>
      <c r="E48" s="470">
        <f>ROUND((E28)/E8,2)</f>
        <v>93.5</v>
      </c>
      <c r="F48" s="659"/>
      <c r="G48" s="29"/>
      <c r="I48" s="471">
        <f>ROUND((I28)/I8,2)</f>
        <v>77.400000000000006</v>
      </c>
      <c r="J48" s="471">
        <f>ROUND((J28)/J8,2)</f>
        <v>81.040000000000006</v>
      </c>
      <c r="K48" s="470">
        <f>ROUND((K28)/K8,2)</f>
        <v>93.5</v>
      </c>
    </row>
    <row r="49" spans="1:11" ht="18" customHeight="1" thickBot="1">
      <c r="A49" s="438" t="s">
        <v>147</v>
      </c>
      <c r="B49" s="433" t="e">
        <f>ROUND(B41/B8,2)</f>
        <v>#DIV/0!</v>
      </c>
      <c r="C49" s="472">
        <f>ROUND(C41/C8,2)</f>
        <v>112.5</v>
      </c>
      <c r="D49" s="473">
        <f>ROUND(D41/D8,2)</f>
        <v>120.82</v>
      </c>
      <c r="E49" s="474">
        <f>ROUND(E41/E8,2)</f>
        <v>135.59</v>
      </c>
      <c r="F49" s="659"/>
      <c r="G49" s="29"/>
      <c r="I49" s="475">
        <f>ROUND(I41/I8,2)</f>
        <v>112.5</v>
      </c>
      <c r="J49" s="475">
        <f>ROUND(J41/J8,2)</f>
        <v>120.82</v>
      </c>
      <c r="K49" s="474">
        <f>ROUND(K41/K8,2)</f>
        <v>135.59</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292"/>
      <c r="J51" s="292"/>
      <c r="K51" s="293"/>
    </row>
    <row r="52" spans="1:11" ht="18" customHeight="1">
      <c r="A52" s="123" t="s">
        <v>146</v>
      </c>
      <c r="B52" s="428" t="e">
        <f>ROUND((B28)/B7,2)</f>
        <v>#DIV/0!</v>
      </c>
      <c r="C52" s="468">
        <f>ROUND((C28)/C7,2)</f>
        <v>7.66</v>
      </c>
      <c r="D52" s="469">
        <f>ROUND((D28)/D7,2)</f>
        <v>5.19</v>
      </c>
      <c r="E52" s="470">
        <f>ROUND((E28)/E7,2)</f>
        <v>4.9000000000000004</v>
      </c>
      <c r="F52" s="659"/>
      <c r="G52" s="29"/>
      <c r="I52" s="471">
        <f>ROUND((I28)/I7,2)</f>
        <v>16.39</v>
      </c>
      <c r="J52" s="471">
        <f>ROUND((J28)/J7,2)</f>
        <v>8.8800000000000008</v>
      </c>
      <c r="K52" s="470">
        <f>ROUND((K28)/K7,2)</f>
        <v>6.53</v>
      </c>
    </row>
    <row r="53" spans="1:11" ht="18" customHeight="1" thickBot="1">
      <c r="A53" s="438" t="s">
        <v>147</v>
      </c>
      <c r="B53" s="433" t="e">
        <f>ROUND(B41/B7,2)</f>
        <v>#DIV/0!</v>
      </c>
      <c r="C53" s="472">
        <f>ROUND(C41/C7,2)</f>
        <v>11.13</v>
      </c>
      <c r="D53" s="473">
        <f>ROUND(D41/D7,2)</f>
        <v>7.74</v>
      </c>
      <c r="E53" s="474">
        <f>ROUND(E41/E7,2)</f>
        <v>7.1</v>
      </c>
      <c r="F53" s="659"/>
      <c r="G53" s="29"/>
      <c r="I53" s="475">
        <f>ROUND(I41/I7,2)</f>
        <v>23.83</v>
      </c>
      <c r="J53" s="475">
        <f>ROUND(J41/J7,2)</f>
        <v>13.24</v>
      </c>
      <c r="K53" s="474">
        <f>ROUND(K41/K7,2)</f>
        <v>9.4700000000000006</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24.695144677679998</v>
      </c>
      <c r="D56" s="476">
        <f>J7</f>
        <v>47.709253276380167</v>
      </c>
      <c r="E56" s="476">
        <f>K7</f>
        <v>74.879776280810674</v>
      </c>
      <c r="F56" s="659"/>
    </row>
    <row r="57" spans="1:11" ht="18" customHeight="1">
      <c r="A57" s="427" t="s">
        <v>151</v>
      </c>
      <c r="B57" s="45"/>
      <c r="C57" s="476">
        <f>I44</f>
        <v>-275.66521159599563</v>
      </c>
      <c r="D57" s="476">
        <f>J44</f>
        <v>-174.30565057140583</v>
      </c>
      <c r="E57" s="476">
        <f>K44</f>
        <v>-97.371012217973032</v>
      </c>
      <c r="F57" s="659"/>
    </row>
    <row r="58" spans="1:11" ht="18" customHeight="1" thickBot="1">
      <c r="A58" s="432" t="s">
        <v>152</v>
      </c>
      <c r="B58" s="46"/>
      <c r="C58" s="477">
        <f>I45</f>
        <v>-459.2118701727228</v>
      </c>
      <c r="D58" s="477">
        <f>J45</f>
        <v>-382.35023338607584</v>
      </c>
      <c r="E58" s="477">
        <f>K45</f>
        <v>-317.49103690446634</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275"/>
      <c r="D62" s="275"/>
      <c r="E62" s="275"/>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63"/>
  <sheetViews>
    <sheetView showGridLines="0" topLeftCell="A29" workbookViewId="0">
      <selection activeCell="E28" sqref="E2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49.7109375" customWidth="1"/>
    <col min="9" max="11" width="13.42578125" customWidth="1"/>
  </cols>
  <sheetData>
    <row r="1" spans="1:11" ht="18" customHeight="1">
      <c r="A1" s="377" t="s">
        <v>160</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161</v>
      </c>
      <c r="E3" s="185"/>
      <c r="F3" s="648" t="s">
        <v>162</v>
      </c>
    </row>
    <row r="4" spans="1:11" ht="18" customHeight="1" thickBot="1">
      <c r="A4" s="19"/>
      <c r="B4" s="180" t="s">
        <v>101</v>
      </c>
      <c r="C4" s="142"/>
      <c r="D4" s="139" t="s">
        <v>102</v>
      </c>
      <c r="E4" s="143"/>
      <c r="F4" s="659"/>
      <c r="I4" s="649" t="s">
        <v>103</v>
      </c>
      <c r="J4" s="660"/>
      <c r="K4" s="661"/>
    </row>
    <row r="5" spans="1:11" ht="18" customHeight="1" thickBot="1">
      <c r="A5" s="23" t="s">
        <v>104</v>
      </c>
      <c r="B5" s="125"/>
      <c r="C5" s="140" t="s">
        <v>105</v>
      </c>
      <c r="D5" s="138" t="s">
        <v>106</v>
      </c>
      <c r="E5" s="141" t="s">
        <v>107</v>
      </c>
      <c r="F5" s="659"/>
      <c r="I5" s="171" t="s">
        <v>105</v>
      </c>
      <c r="J5" s="167" t="s">
        <v>106</v>
      </c>
      <c r="K5" s="172" t="s">
        <v>107</v>
      </c>
    </row>
    <row r="6" spans="1:11" ht="18" customHeight="1">
      <c r="A6" s="478" t="s">
        <v>108</v>
      </c>
      <c r="B6" s="81"/>
      <c r="C6" s="63"/>
      <c r="D6" s="63"/>
      <c r="E6" s="64"/>
      <c r="F6" s="659"/>
      <c r="I6" s="227"/>
      <c r="J6" s="227"/>
      <c r="K6" s="227"/>
    </row>
    <row r="7" spans="1:11" ht="18" customHeight="1">
      <c r="A7" s="107" t="s">
        <v>109</v>
      </c>
      <c r="B7" s="79"/>
      <c r="C7" s="479">
        <v>40.155360000000002</v>
      </c>
      <c r="D7" s="480">
        <v>63.382480000000008</v>
      </c>
      <c r="E7" s="481">
        <v>77.948639999999997</v>
      </c>
      <c r="F7" s="659"/>
      <c r="G7" s="29"/>
      <c r="I7" s="452">
        <v>24.4</v>
      </c>
      <c r="J7" s="452">
        <v>46.1</v>
      </c>
      <c r="K7" s="452">
        <v>55.9</v>
      </c>
    </row>
    <row r="8" spans="1:11" ht="18" customHeight="1" thickBot="1">
      <c r="A8" s="107" t="s">
        <v>110</v>
      </c>
      <c r="B8" s="132"/>
      <c r="C8" s="482">
        <v>4.83</v>
      </c>
      <c r="D8" s="482">
        <v>4.83</v>
      </c>
      <c r="E8" s="483">
        <v>4.83</v>
      </c>
      <c r="F8" s="659"/>
      <c r="G8" s="29"/>
      <c r="I8" s="406">
        <f>C8</f>
        <v>4.83</v>
      </c>
      <c r="J8" s="406">
        <f>D8</f>
        <v>4.83</v>
      </c>
      <c r="K8" s="406">
        <f>E8</f>
        <v>4.83</v>
      </c>
    </row>
    <row r="9" spans="1:11" ht="18" customHeight="1" thickBot="1">
      <c r="A9" s="105" t="s">
        <v>111</v>
      </c>
      <c r="B9" s="386">
        <f>ROUND((B8*B7),2)</f>
        <v>0</v>
      </c>
      <c r="C9" s="484">
        <f>ROUND((C8*C7),2)</f>
        <v>193.95</v>
      </c>
      <c r="D9" s="485">
        <f>ROUND((D8*D7),2)</f>
        <v>306.14</v>
      </c>
      <c r="E9" s="486">
        <f>ROUND((E8*E7),2)</f>
        <v>376.49</v>
      </c>
      <c r="F9" s="659"/>
      <c r="G9" s="29"/>
      <c r="I9" s="487">
        <f>ROUND((I8*I7),2)</f>
        <v>117.85</v>
      </c>
      <c r="J9" s="487">
        <f>ROUND((J8*J7),2)</f>
        <v>222.66</v>
      </c>
      <c r="K9" s="487">
        <f>ROUND((K8*K7),2)</f>
        <v>270</v>
      </c>
    </row>
    <row r="10" spans="1:11">
      <c r="A10" s="47"/>
      <c r="B10" s="50"/>
      <c r="C10" s="234"/>
      <c r="D10" s="235"/>
      <c r="E10" s="204"/>
      <c r="F10" s="659"/>
      <c r="G10" s="29"/>
      <c r="I10" s="227"/>
      <c r="J10" s="227"/>
      <c r="K10" s="227"/>
    </row>
    <row r="11" spans="1:11" ht="18" customHeight="1">
      <c r="A11" s="106" t="s">
        <v>112</v>
      </c>
      <c r="B11" s="50"/>
      <c r="C11" s="194"/>
      <c r="D11" s="195"/>
      <c r="E11" s="196"/>
      <c r="F11" s="659"/>
      <c r="G11" s="29"/>
      <c r="I11" s="227"/>
      <c r="J11" s="227"/>
      <c r="K11" s="227"/>
    </row>
    <row r="12" spans="1:11" ht="18" customHeight="1">
      <c r="A12" s="106" t="s">
        <v>113</v>
      </c>
      <c r="B12" s="50"/>
      <c r="C12" s="194"/>
      <c r="D12" s="195"/>
      <c r="E12" s="197"/>
      <c r="F12" s="659"/>
      <c r="G12" s="29"/>
      <c r="I12" s="227"/>
      <c r="J12" s="227"/>
      <c r="K12" s="227"/>
    </row>
    <row r="13" spans="1:11" ht="18" customHeight="1">
      <c r="A13" s="107" t="s">
        <v>114</v>
      </c>
      <c r="B13" s="52"/>
      <c r="C13" s="403">
        <v>60</v>
      </c>
      <c r="D13" s="404">
        <v>60</v>
      </c>
      <c r="E13" s="405">
        <v>60</v>
      </c>
      <c r="F13" s="659"/>
      <c r="G13" s="29"/>
      <c r="I13" s="406">
        <f>C13</f>
        <v>60</v>
      </c>
      <c r="J13" s="406">
        <f>D13</f>
        <v>60</v>
      </c>
      <c r="K13" s="406">
        <f>E13</f>
        <v>60</v>
      </c>
    </row>
    <row r="14" spans="1:11" ht="18" customHeight="1">
      <c r="A14" s="107" t="s">
        <v>115</v>
      </c>
      <c r="B14" s="52"/>
      <c r="C14" s="403">
        <v>0</v>
      </c>
      <c r="D14" s="404">
        <v>0</v>
      </c>
      <c r="E14" s="405">
        <v>0</v>
      </c>
      <c r="F14" s="659"/>
      <c r="G14" s="29"/>
      <c r="I14" s="406">
        <f>C14</f>
        <v>0</v>
      </c>
      <c r="J14" s="406">
        <f>D14</f>
        <v>0</v>
      </c>
      <c r="K14" s="406">
        <f>E14</f>
        <v>0</v>
      </c>
    </row>
    <row r="15" spans="1:11" ht="18" customHeight="1">
      <c r="A15" s="107" t="s">
        <v>116</v>
      </c>
      <c r="B15" s="52"/>
      <c r="C15" s="488">
        <v>38.47747179042058</v>
      </c>
      <c r="D15" s="489">
        <v>60.581551329598362</v>
      </c>
      <c r="E15" s="490">
        <v>74.498934743154734</v>
      </c>
      <c r="F15" s="659"/>
      <c r="G15" s="29"/>
      <c r="I15" s="406">
        <f>C15</f>
        <v>38.47747179042058</v>
      </c>
      <c r="J15" s="406">
        <f>D15</f>
        <v>60.581551329598362</v>
      </c>
      <c r="K15" s="406">
        <f>E15</f>
        <v>74.498934743154734</v>
      </c>
    </row>
    <row r="16" spans="1:11" ht="18" customHeight="1">
      <c r="A16" s="107" t="s">
        <v>117</v>
      </c>
      <c r="B16" s="52"/>
      <c r="C16" s="488">
        <v>19.22242320135479</v>
      </c>
      <c r="D16" s="489">
        <v>29.79475596209992</v>
      </c>
      <c r="E16" s="490">
        <v>36.522604082574098</v>
      </c>
      <c r="F16" s="659"/>
      <c r="G16" s="29"/>
      <c r="I16" s="406">
        <f>C16</f>
        <v>19.22242320135479</v>
      </c>
      <c r="J16" s="406">
        <f>D16</f>
        <v>29.79475596209992</v>
      </c>
      <c r="K16" s="406">
        <f>E16</f>
        <v>36.522604082574098</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31.03</v>
      </c>
      <c r="D18" s="404">
        <v>31.03</v>
      </c>
      <c r="E18" s="405">
        <v>31.03</v>
      </c>
      <c r="F18" s="659"/>
      <c r="G18" s="29"/>
      <c r="I18" s="406">
        <f>C18</f>
        <v>31.03</v>
      </c>
      <c r="J18" s="406">
        <f>D18</f>
        <v>31.03</v>
      </c>
      <c r="K18" s="406">
        <f>E18</f>
        <v>31.03</v>
      </c>
    </row>
    <row r="19" spans="1:11" ht="18" customHeight="1">
      <c r="A19" s="107" t="s">
        <v>120</v>
      </c>
      <c r="B19" s="52"/>
      <c r="C19" s="455">
        <v>0</v>
      </c>
      <c r="D19" s="456">
        <v>0</v>
      </c>
      <c r="E19" s="457">
        <v>0</v>
      </c>
      <c r="F19" s="659"/>
      <c r="G19" s="29"/>
      <c r="I19" s="406">
        <f>C19</f>
        <v>0</v>
      </c>
      <c r="J19" s="406">
        <f>D19</f>
        <v>0</v>
      </c>
      <c r="K19" s="406">
        <f>E19</f>
        <v>0</v>
      </c>
    </row>
    <row r="20" spans="1:11" ht="18" customHeight="1">
      <c r="A20" s="107" t="s">
        <v>121</v>
      </c>
      <c r="B20" s="52"/>
      <c r="C20" s="403">
        <v>0</v>
      </c>
      <c r="D20" s="404">
        <v>0</v>
      </c>
      <c r="E20" s="405">
        <v>0</v>
      </c>
      <c r="F20" s="659"/>
      <c r="G20" s="29"/>
      <c r="I20" s="406">
        <f>C20</f>
        <v>0</v>
      </c>
      <c r="J20" s="406">
        <f>D20</f>
        <v>0</v>
      </c>
      <c r="K20" s="406">
        <f>E20</f>
        <v>0</v>
      </c>
    </row>
    <row r="21" spans="1:11" ht="18" customHeight="1">
      <c r="A21" s="107" t="s">
        <v>122</v>
      </c>
      <c r="B21" s="53"/>
      <c r="C21" s="455">
        <v>16.061797086666669</v>
      </c>
      <c r="D21" s="456">
        <v>20.07724635833333</v>
      </c>
      <c r="E21" s="457">
        <v>25.096557947916668</v>
      </c>
      <c r="F21" s="659"/>
      <c r="G21" s="29"/>
      <c r="I21" s="406">
        <f>C21</f>
        <v>16.061797086666669</v>
      </c>
      <c r="J21" s="406">
        <f>D21</f>
        <v>20.07724635833333</v>
      </c>
      <c r="K21" s="406">
        <f>E21</f>
        <v>25.096557947916668</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22</v>
      </c>
      <c r="D23" s="404">
        <v>22</v>
      </c>
      <c r="E23" s="405">
        <v>22.25</v>
      </c>
      <c r="F23" s="659"/>
      <c r="G23" s="29"/>
      <c r="I23" s="406">
        <f>C23</f>
        <v>22</v>
      </c>
      <c r="J23" s="406">
        <f>D23</f>
        <v>22</v>
      </c>
      <c r="K23" s="406">
        <f>E23</f>
        <v>22.25</v>
      </c>
    </row>
    <row r="24" spans="1:11" ht="18" customHeight="1">
      <c r="A24" s="107" t="s">
        <v>125</v>
      </c>
      <c r="B24" s="54"/>
      <c r="C24" s="403">
        <v>8.9016319769789476</v>
      </c>
      <c r="D24" s="404">
        <v>7.7294131059461701</v>
      </c>
      <c r="E24" s="405">
        <v>6.1515743333954713</v>
      </c>
      <c r="F24" s="659"/>
      <c r="G24" s="29"/>
      <c r="I24" s="406">
        <f>C24</f>
        <v>8.9016319769789476</v>
      </c>
      <c r="J24" s="406">
        <f>D24</f>
        <v>7.7294131059461701</v>
      </c>
      <c r="K24" s="406">
        <f>E24</f>
        <v>6.1515743333954713</v>
      </c>
    </row>
    <row r="25" spans="1:11" ht="18" customHeight="1">
      <c r="A25" s="107" t="s">
        <v>126</v>
      </c>
      <c r="B25" s="54"/>
      <c r="C25" s="403">
        <v>14</v>
      </c>
      <c r="D25" s="404">
        <v>14</v>
      </c>
      <c r="E25" s="405">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19.225600381960561</v>
      </c>
      <c r="D27" s="408">
        <v>22.494615917654521</v>
      </c>
      <c r="E27" s="409">
        <v>24.790127539367621</v>
      </c>
      <c r="F27" s="659"/>
      <c r="G27" s="29"/>
      <c r="I27" s="406">
        <f>C27</f>
        <v>19.225600381960561</v>
      </c>
      <c r="J27" s="406">
        <f>D27</f>
        <v>22.494615917654521</v>
      </c>
      <c r="K27" s="406">
        <f>E27</f>
        <v>24.790127539367621</v>
      </c>
    </row>
    <row r="28" spans="1:11" ht="18" customHeight="1" thickBot="1">
      <c r="A28" s="105" t="s">
        <v>129</v>
      </c>
      <c r="B28" s="410">
        <f>SUM(B13:B27)</f>
        <v>0</v>
      </c>
      <c r="C28" s="411">
        <f>SUM(C13:C27)</f>
        <v>244.87818702469022</v>
      </c>
      <c r="D28" s="412">
        <f>SUM(D13:D27)</f>
        <v>286.51592950514885</v>
      </c>
      <c r="E28" s="413">
        <f>SUM(E13:E27)</f>
        <v>315.75406579485616</v>
      </c>
      <c r="F28" s="659"/>
      <c r="G28" s="29"/>
      <c r="I28" s="414">
        <f>SUM(I13:I27)</f>
        <v>244.87818702469022</v>
      </c>
      <c r="J28" s="414">
        <f>SUM(J13:J27)</f>
        <v>286.51592950514885</v>
      </c>
      <c r="K28" s="414">
        <f>SUM(K13:K27)</f>
        <v>315.75406579485616</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05" t="s">
        <v>139</v>
      </c>
      <c r="B39" s="410">
        <f>SUM(B31:B38)</f>
        <v>0</v>
      </c>
      <c r="C39" s="445">
        <f>SUM(C31:C38)</f>
        <v>158.91629836104084</v>
      </c>
      <c r="D39" s="446">
        <f>SUM(D31:D38)</f>
        <v>183.41422259898371</v>
      </c>
      <c r="E39" s="447">
        <f>SUM(E31:E38)</f>
        <v>195.48966447080704</v>
      </c>
      <c r="F39" s="659"/>
      <c r="G39" s="29"/>
      <c r="I39" s="414">
        <f>SUM(I31:I38)</f>
        <v>158.91629836104084</v>
      </c>
      <c r="J39" s="414">
        <f>SUM(J31:J38)</f>
        <v>183.41422259898371</v>
      </c>
      <c r="K39" s="414">
        <f>SUM(K31:K38)</f>
        <v>195.48966447080704</v>
      </c>
    </row>
    <row r="40" spans="1:11" ht="18" customHeight="1" thickBot="1">
      <c r="A40" s="107" t="s">
        <v>140</v>
      </c>
      <c r="B40" s="53"/>
      <c r="C40" s="296"/>
      <c r="D40" s="297"/>
      <c r="E40" s="278"/>
      <c r="F40" s="659"/>
      <c r="G40" s="29"/>
      <c r="I40" s="291"/>
      <c r="J40" s="291"/>
      <c r="K40" s="291"/>
    </row>
    <row r="41" spans="1:11" ht="18" customHeight="1" thickBot="1">
      <c r="A41" s="451" t="s">
        <v>141</v>
      </c>
      <c r="B41" s="448">
        <f>B28+B39+B40</f>
        <v>0</v>
      </c>
      <c r="C41" s="465">
        <f>C28+C39+C40</f>
        <v>403.79448538573104</v>
      </c>
      <c r="D41" s="466">
        <f>D28+D39+D40</f>
        <v>469.93015210413256</v>
      </c>
      <c r="E41" s="467">
        <f>E28+E39+E40</f>
        <v>511.2437302656632</v>
      </c>
      <c r="F41" s="659"/>
      <c r="G41" s="29"/>
      <c r="I41" s="414">
        <f>I28+I39+I40</f>
        <v>403.79448538573104</v>
      </c>
      <c r="J41" s="414">
        <f>J28+J39+J40</f>
        <v>469.93015210413256</v>
      </c>
      <c r="K41" s="414">
        <f>K28+K39+K40</f>
        <v>511.2437302656632</v>
      </c>
    </row>
    <row r="42" spans="1:11" ht="13.5" customHeight="1" thickBot="1">
      <c r="A42" s="31"/>
      <c r="B42" s="14"/>
      <c r="C42" s="279"/>
      <c r="D42" s="280"/>
      <c r="E42" s="281"/>
      <c r="F42" s="659"/>
      <c r="G42" s="29"/>
      <c r="I42" s="291"/>
      <c r="J42" s="291"/>
      <c r="K42" s="291"/>
    </row>
    <row r="43" spans="1:11" ht="18" customHeight="1">
      <c r="A43" s="426" t="s">
        <v>142</v>
      </c>
      <c r="B43" s="32"/>
      <c r="C43" s="282"/>
      <c r="D43" s="283"/>
      <c r="E43" s="284"/>
      <c r="F43" s="659"/>
      <c r="G43" s="29"/>
      <c r="I43" s="292"/>
      <c r="J43" s="292"/>
      <c r="K43" s="292"/>
    </row>
    <row r="44" spans="1:11" ht="18" customHeight="1">
      <c r="A44" s="427" t="s">
        <v>143</v>
      </c>
      <c r="B44" s="428">
        <f>B9-B28</f>
        <v>0</v>
      </c>
      <c r="C44" s="468">
        <f>C9-C28</f>
        <v>-50.928187024690232</v>
      </c>
      <c r="D44" s="469">
        <f>D9-D28</f>
        <v>19.624070494851139</v>
      </c>
      <c r="E44" s="470">
        <f>E9-E28</f>
        <v>60.735934205143849</v>
      </c>
      <c r="F44" s="659"/>
      <c r="G44" s="29"/>
      <c r="I44" s="468">
        <f>I9-I28</f>
        <v>-127.02818702469023</v>
      </c>
      <c r="J44" s="468">
        <f>J9-J28</f>
        <v>-63.85592950514885</v>
      </c>
      <c r="K44" s="471">
        <f>K9-K28</f>
        <v>-45.75406579485616</v>
      </c>
    </row>
    <row r="45" spans="1:11" ht="18" customHeight="1" thickBot="1">
      <c r="A45" s="432" t="s">
        <v>144</v>
      </c>
      <c r="B45" s="433">
        <f>B9-B41</f>
        <v>0</v>
      </c>
      <c r="C45" s="472">
        <f>C9-C41</f>
        <v>-209.84448538573105</v>
      </c>
      <c r="D45" s="473">
        <f>D9-D41</f>
        <v>-163.79015210413257</v>
      </c>
      <c r="E45" s="474">
        <f>E9-E41</f>
        <v>-134.75373026566319</v>
      </c>
      <c r="F45" s="659"/>
      <c r="G45" s="29"/>
      <c r="I45" s="472">
        <f>I9-I41</f>
        <v>-285.94448538573101</v>
      </c>
      <c r="J45" s="472">
        <f>J9-J41</f>
        <v>-247.27015210413256</v>
      </c>
      <c r="K45" s="475">
        <f>K9-K41</f>
        <v>-241.2437302656632</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292"/>
      <c r="J47" s="292"/>
      <c r="K47" s="293"/>
    </row>
    <row r="48" spans="1:11" ht="18" customHeight="1">
      <c r="A48" s="123" t="s">
        <v>146</v>
      </c>
      <c r="B48" s="428" t="e">
        <f>ROUND((B28)/B8,2)</f>
        <v>#DIV/0!</v>
      </c>
      <c r="C48" s="468">
        <f>ROUND((C28)/C8,2)</f>
        <v>50.7</v>
      </c>
      <c r="D48" s="469">
        <f>ROUND((D28)/D8,2)</f>
        <v>59.32</v>
      </c>
      <c r="E48" s="470">
        <f>ROUND((E28)/E8,2)</f>
        <v>65.37</v>
      </c>
      <c r="F48" s="659"/>
      <c r="G48" s="29"/>
      <c r="I48" s="471">
        <f>ROUND((I28)/I8,2)</f>
        <v>50.7</v>
      </c>
      <c r="J48" s="471">
        <f>ROUND((J28)/J8,2)</f>
        <v>59.32</v>
      </c>
      <c r="K48" s="470">
        <f>ROUND((K28)/K8,2)</f>
        <v>65.37</v>
      </c>
    </row>
    <row r="49" spans="1:11" ht="18" customHeight="1" thickBot="1">
      <c r="A49" s="438" t="s">
        <v>147</v>
      </c>
      <c r="B49" s="433" t="e">
        <f>ROUND(B41/B8,2)</f>
        <v>#DIV/0!</v>
      </c>
      <c r="C49" s="472">
        <f>ROUND(C41/C8,2)</f>
        <v>83.6</v>
      </c>
      <c r="D49" s="473">
        <f>ROUND(D41/D8,2)</f>
        <v>97.29</v>
      </c>
      <c r="E49" s="474">
        <f>ROUND(E41/E8,2)</f>
        <v>105.85</v>
      </c>
      <c r="F49" s="659"/>
      <c r="G49" s="29"/>
      <c r="I49" s="475">
        <f>ROUND(I41/I8,2)</f>
        <v>83.6</v>
      </c>
      <c r="J49" s="475">
        <f>ROUND(J41/J8,2)</f>
        <v>97.29</v>
      </c>
      <c r="K49" s="474">
        <f>ROUND(K41/K8,2)</f>
        <v>105.85</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292"/>
      <c r="J51" s="292"/>
      <c r="K51" s="293"/>
    </row>
    <row r="52" spans="1:11" ht="18" customHeight="1">
      <c r="A52" s="123" t="s">
        <v>146</v>
      </c>
      <c r="B52" s="428" t="e">
        <f>ROUND((B28)/B7,2)</f>
        <v>#DIV/0!</v>
      </c>
      <c r="C52" s="468">
        <f>ROUND((C28)/C7,2)</f>
        <v>6.1</v>
      </c>
      <c r="D52" s="469">
        <f>ROUND((D28)/D7,2)</f>
        <v>4.5199999999999996</v>
      </c>
      <c r="E52" s="470">
        <f>ROUND((E28)/E7,2)</f>
        <v>4.05</v>
      </c>
      <c r="F52" s="659"/>
      <c r="G52" s="29"/>
      <c r="I52" s="471">
        <f>ROUND((I28)/I7,2)</f>
        <v>10.039999999999999</v>
      </c>
      <c r="J52" s="471">
        <f>ROUND((J28)/J7,2)</f>
        <v>6.22</v>
      </c>
      <c r="K52" s="470">
        <f>ROUND((K28)/K7,2)</f>
        <v>5.65</v>
      </c>
    </row>
    <row r="53" spans="1:11" ht="18" customHeight="1" thickBot="1">
      <c r="A53" s="438" t="s">
        <v>147</v>
      </c>
      <c r="B53" s="433" t="e">
        <f>ROUND(B41/B7,2)</f>
        <v>#DIV/0!</v>
      </c>
      <c r="C53" s="472">
        <f>ROUND(C41/C7,2)</f>
        <v>10.06</v>
      </c>
      <c r="D53" s="473">
        <f>ROUND(D41/D7,2)</f>
        <v>7.41</v>
      </c>
      <c r="E53" s="474">
        <f>ROUND(E41/E7,2)</f>
        <v>6.56</v>
      </c>
      <c r="F53" s="659"/>
      <c r="G53" s="29"/>
      <c r="I53" s="475">
        <f>ROUND(I41/I7,2)</f>
        <v>16.55</v>
      </c>
      <c r="J53" s="475">
        <f>ROUND(J41/J7,2)</f>
        <v>10.19</v>
      </c>
      <c r="K53" s="474">
        <f>ROUND(K41/K7,2)</f>
        <v>9.15</v>
      </c>
    </row>
    <row r="54" spans="1:11" ht="16.5" customHeight="1" thickBot="1">
      <c r="A54" s="35"/>
      <c r="B54" s="13"/>
      <c r="C54" s="280"/>
      <c r="D54" s="280"/>
      <c r="E54" s="280"/>
      <c r="F54" s="659"/>
      <c r="I54" s="241"/>
      <c r="J54" s="241"/>
      <c r="K54" s="241"/>
    </row>
    <row r="55" spans="1:11" ht="18" customHeight="1">
      <c r="A55" s="426" t="s">
        <v>149</v>
      </c>
      <c r="B55" s="44"/>
      <c r="C55" s="290"/>
      <c r="D55" s="290"/>
      <c r="E55" s="290"/>
      <c r="F55" s="659"/>
    </row>
    <row r="56" spans="1:11" ht="18" customHeight="1">
      <c r="A56" s="427" t="s">
        <v>150</v>
      </c>
      <c r="B56" s="45"/>
      <c r="C56" s="476">
        <f>I7</f>
        <v>24.4</v>
      </c>
      <c r="D56" s="476">
        <f>J7</f>
        <v>46.1</v>
      </c>
      <c r="E56" s="476">
        <f>K7</f>
        <v>55.9</v>
      </c>
      <c r="F56" s="659"/>
    </row>
    <row r="57" spans="1:11" ht="18" customHeight="1">
      <c r="A57" s="427" t="s">
        <v>151</v>
      </c>
      <c r="B57" s="45"/>
      <c r="C57" s="476">
        <f>I44</f>
        <v>-127.02818702469023</v>
      </c>
      <c r="D57" s="476">
        <f>J44</f>
        <v>-63.85592950514885</v>
      </c>
      <c r="E57" s="476">
        <f>K44</f>
        <v>-45.75406579485616</v>
      </c>
      <c r="F57" s="659"/>
    </row>
    <row r="58" spans="1:11" ht="18" customHeight="1" thickBot="1">
      <c r="A58" s="432" t="s">
        <v>152</v>
      </c>
      <c r="B58" s="46"/>
      <c r="C58" s="477">
        <f>I45</f>
        <v>-285.94448538573101</v>
      </c>
      <c r="D58" s="477">
        <f>J45</f>
        <v>-247.27015210413256</v>
      </c>
      <c r="E58" s="477">
        <f>K45</f>
        <v>-241.2437302656632</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63"/>
  <sheetViews>
    <sheetView showGridLines="0" topLeftCell="A55" workbookViewId="0">
      <selection activeCell="F3" sqref="F3:F58"/>
    </sheetView>
  </sheetViews>
  <sheetFormatPr defaultRowHeight="18" customHeight="1"/>
  <cols>
    <col min="1" max="1" width="55.7109375" customWidth="1"/>
    <col min="2" max="2" width="13.85546875" bestFit="1" customWidth="1"/>
    <col min="3" max="3" width="11.42578125" customWidth="1"/>
    <col min="4" max="5" width="13.85546875" bestFit="1" customWidth="1"/>
    <col min="6" max="6" width="50.140625" customWidth="1"/>
    <col min="9" max="11" width="13.42578125" customWidth="1"/>
  </cols>
  <sheetData>
    <row r="1" spans="1:11" ht="18" customHeight="1">
      <c r="A1" s="377" t="s">
        <v>163</v>
      </c>
      <c r="B1" s="16"/>
      <c r="C1" s="16"/>
      <c r="D1" s="16"/>
      <c r="E1" s="16"/>
      <c r="F1" s="17"/>
    </row>
    <row r="2" spans="1:11" ht="18" customHeight="1" thickBot="1">
      <c r="A2" s="18"/>
      <c r="B2" s="18"/>
      <c r="C2" s="378" t="s">
        <v>96</v>
      </c>
      <c r="D2" s="18"/>
      <c r="E2" s="18"/>
      <c r="F2" s="378" t="s">
        <v>97</v>
      </c>
    </row>
    <row r="3" spans="1:11" ht="18" customHeight="1" thickBot="1">
      <c r="A3" s="181" t="s">
        <v>98</v>
      </c>
      <c r="B3" s="182"/>
      <c r="C3" s="183"/>
      <c r="D3" s="184" t="s">
        <v>164</v>
      </c>
      <c r="E3" s="185"/>
      <c r="F3" s="648" t="s">
        <v>165</v>
      </c>
    </row>
    <row r="4" spans="1:11" ht="18" customHeight="1" thickBot="1">
      <c r="A4" s="19"/>
      <c r="B4" s="180" t="s">
        <v>101</v>
      </c>
      <c r="C4" s="142"/>
      <c r="D4" s="139" t="s">
        <v>102</v>
      </c>
      <c r="E4" s="143"/>
      <c r="F4" s="659"/>
      <c r="I4" s="649" t="s">
        <v>103</v>
      </c>
      <c r="J4" s="660"/>
      <c r="K4" s="661"/>
    </row>
    <row r="5" spans="1:11" ht="18" customHeight="1" thickBot="1">
      <c r="A5" s="23" t="s">
        <v>104</v>
      </c>
      <c r="B5" s="166"/>
      <c r="C5" s="140" t="s">
        <v>105</v>
      </c>
      <c r="D5" s="138" t="s">
        <v>106</v>
      </c>
      <c r="E5" s="141" t="s">
        <v>107</v>
      </c>
      <c r="F5" s="659"/>
      <c r="I5" s="171" t="s">
        <v>105</v>
      </c>
      <c r="J5" s="167" t="s">
        <v>106</v>
      </c>
      <c r="K5" s="172" t="s">
        <v>107</v>
      </c>
    </row>
    <row r="6" spans="1:11" ht="18" customHeight="1">
      <c r="A6" s="106" t="s">
        <v>108</v>
      </c>
      <c r="B6" s="50"/>
      <c r="C6" s="242"/>
      <c r="D6" s="238"/>
      <c r="E6" s="239"/>
      <c r="F6" s="659"/>
      <c r="I6" s="24"/>
      <c r="J6" s="24"/>
      <c r="K6" s="24"/>
    </row>
    <row r="7" spans="1:11" ht="18" customHeight="1">
      <c r="A7" s="107" t="s">
        <v>109</v>
      </c>
      <c r="B7" s="48"/>
      <c r="C7" s="442">
        <v>47.983080000000001</v>
      </c>
      <c r="D7" s="380">
        <v>84.943020000000004</v>
      </c>
      <c r="E7" s="381">
        <v>130.33242000000001</v>
      </c>
      <c r="F7" s="659"/>
      <c r="G7" s="29"/>
      <c r="I7" s="382">
        <v>26.58522</v>
      </c>
      <c r="J7" s="382">
        <v>56.41254</v>
      </c>
      <c r="K7" s="382">
        <v>97.263000000000005</v>
      </c>
    </row>
    <row r="8" spans="1:11" ht="18" customHeight="1" thickBot="1">
      <c r="A8" s="107" t="s">
        <v>110</v>
      </c>
      <c r="B8" s="49"/>
      <c r="C8" s="494">
        <v>3.791266977165006</v>
      </c>
      <c r="D8" s="482">
        <v>3.791266977165006</v>
      </c>
      <c r="E8" s="483">
        <v>3.791266977165006</v>
      </c>
      <c r="F8" s="659"/>
      <c r="G8" s="29"/>
      <c r="I8" s="406">
        <f>C8</f>
        <v>3.791266977165006</v>
      </c>
      <c r="J8" s="406">
        <f>D8</f>
        <v>3.791266977165006</v>
      </c>
      <c r="K8" s="406">
        <f>E8</f>
        <v>3.791266977165006</v>
      </c>
    </row>
    <row r="9" spans="1:11" ht="18" customHeight="1" thickBot="1">
      <c r="A9" s="105" t="s">
        <v>111</v>
      </c>
      <c r="B9" s="386">
        <f>ROUND((B8*B7),2)</f>
        <v>0</v>
      </c>
      <c r="C9" s="484">
        <f>ROUND((C8*C7),2)</f>
        <v>181.92</v>
      </c>
      <c r="D9" s="485">
        <f>ROUND((D8*D7),2)</f>
        <v>322.04000000000002</v>
      </c>
      <c r="E9" s="486">
        <f>ROUND((E8*E7),2)</f>
        <v>494.13</v>
      </c>
      <c r="F9" s="659"/>
      <c r="G9" s="29"/>
      <c r="I9" s="487">
        <f>ROUND((I8*I7),2)</f>
        <v>100.79</v>
      </c>
      <c r="J9" s="487">
        <f>ROUND((J8*J7),2)</f>
        <v>213.88</v>
      </c>
      <c r="K9" s="487">
        <f>ROUND((K8*K7),2)</f>
        <v>368.75</v>
      </c>
    </row>
    <row r="10" spans="1:11">
      <c r="A10" s="47"/>
      <c r="B10" s="50"/>
      <c r="C10" s="234"/>
      <c r="D10" s="240"/>
      <c r="E10" s="204"/>
      <c r="F10" s="659"/>
      <c r="G10" s="29"/>
      <c r="I10" s="291"/>
      <c r="J10" s="291"/>
      <c r="K10" s="291"/>
    </row>
    <row r="11" spans="1:11" ht="18" customHeight="1">
      <c r="A11" s="106" t="s">
        <v>112</v>
      </c>
      <c r="B11" s="50"/>
      <c r="C11" s="194"/>
      <c r="D11" s="195"/>
      <c r="E11" s="196"/>
      <c r="F11" s="659"/>
      <c r="G11" s="29"/>
      <c r="I11" s="291"/>
      <c r="J11" s="291"/>
      <c r="K11" s="291"/>
    </row>
    <row r="12" spans="1:11" ht="18" customHeight="1">
      <c r="A12" s="106" t="s">
        <v>113</v>
      </c>
      <c r="B12" s="50"/>
      <c r="C12" s="194"/>
      <c r="D12" s="195"/>
      <c r="E12" s="197"/>
      <c r="F12" s="659"/>
      <c r="G12" s="29"/>
      <c r="I12" s="291"/>
      <c r="J12" s="291"/>
      <c r="K12" s="291"/>
    </row>
    <row r="13" spans="1:11" ht="18" customHeight="1">
      <c r="A13" s="107" t="s">
        <v>114</v>
      </c>
      <c r="B13" s="52"/>
      <c r="C13" s="403">
        <v>22.015000000000001</v>
      </c>
      <c r="D13" s="404">
        <v>27.454000000000001</v>
      </c>
      <c r="E13" s="405">
        <v>32.893000000000001</v>
      </c>
      <c r="F13" s="659"/>
      <c r="G13" s="29"/>
      <c r="I13" s="406">
        <f>C13</f>
        <v>22.015000000000001</v>
      </c>
      <c r="J13" s="406">
        <f>D13</f>
        <v>27.454000000000001</v>
      </c>
      <c r="K13" s="406">
        <f>E13</f>
        <v>32.893000000000001</v>
      </c>
    </row>
    <row r="14" spans="1:11" ht="18" customHeight="1">
      <c r="A14" s="107" t="s">
        <v>115</v>
      </c>
      <c r="B14" s="52"/>
      <c r="C14" s="403">
        <v>6.324145430958624</v>
      </c>
      <c r="D14" s="404">
        <v>7.8865813609601663</v>
      </c>
      <c r="E14" s="405">
        <v>9.4490172909617094</v>
      </c>
      <c r="F14" s="659"/>
      <c r="G14" s="29"/>
      <c r="I14" s="406">
        <f>C14</f>
        <v>6.324145430958624</v>
      </c>
      <c r="J14" s="406">
        <f>D14</f>
        <v>7.8865813609601663</v>
      </c>
      <c r="K14" s="406">
        <f>E14</f>
        <v>9.4490172909617094</v>
      </c>
    </row>
    <row r="15" spans="1:11" ht="18" customHeight="1">
      <c r="A15" s="107" t="s">
        <v>116</v>
      </c>
      <c r="B15" s="52"/>
      <c r="C15" s="488">
        <v>27.016097214550619</v>
      </c>
      <c r="D15" s="489">
        <v>47.482837528604122</v>
      </c>
      <c r="E15" s="490">
        <v>72.861595518030455</v>
      </c>
      <c r="F15" s="659"/>
      <c r="G15" s="29"/>
      <c r="I15" s="406">
        <f>C15</f>
        <v>27.016097214550619</v>
      </c>
      <c r="J15" s="406">
        <f>D15</f>
        <v>47.482837528604122</v>
      </c>
      <c r="K15" s="406">
        <f>E15</f>
        <v>72.861595518030455</v>
      </c>
    </row>
    <row r="16" spans="1:11" ht="18" customHeight="1">
      <c r="A16" s="107" t="s">
        <v>117</v>
      </c>
      <c r="B16" s="52"/>
      <c r="C16" s="488">
        <v>12.49457508088061</v>
      </c>
      <c r="D16" s="489">
        <v>23.066907841625749</v>
      </c>
      <c r="E16" s="490">
        <v>34.600361762438617</v>
      </c>
      <c r="F16" s="659"/>
      <c r="G16" s="29"/>
      <c r="I16" s="406">
        <f>C16</f>
        <v>12.49457508088061</v>
      </c>
      <c r="J16" s="406">
        <f>D16</f>
        <v>23.066907841625749</v>
      </c>
      <c r="K16" s="406">
        <f>E16</f>
        <v>34.600361762438617</v>
      </c>
    </row>
    <row r="17" spans="1:11" ht="18" customHeight="1">
      <c r="A17" s="107" t="s">
        <v>118</v>
      </c>
      <c r="B17" s="53"/>
      <c r="C17" s="491">
        <v>0</v>
      </c>
      <c r="D17" s="492">
        <v>0</v>
      </c>
      <c r="E17" s="493">
        <v>0</v>
      </c>
      <c r="F17" s="659"/>
      <c r="G17" s="29"/>
      <c r="I17" s="406">
        <f>C17</f>
        <v>0</v>
      </c>
      <c r="J17" s="406">
        <f>D17</f>
        <v>0</v>
      </c>
      <c r="K17" s="406">
        <f>E17</f>
        <v>0</v>
      </c>
    </row>
    <row r="18" spans="1:11" ht="18" customHeight="1">
      <c r="A18" s="107" t="s">
        <v>119</v>
      </c>
      <c r="B18" s="52"/>
      <c r="C18" s="403">
        <v>30.76</v>
      </c>
      <c r="D18" s="404">
        <v>30.76</v>
      </c>
      <c r="E18" s="405">
        <v>30.76</v>
      </c>
      <c r="F18" s="659"/>
      <c r="G18" s="29"/>
      <c r="I18" s="406">
        <f>C18</f>
        <v>30.76</v>
      </c>
      <c r="J18" s="406">
        <f>D18</f>
        <v>30.76</v>
      </c>
      <c r="K18" s="406">
        <f>E18</f>
        <v>30.76</v>
      </c>
    </row>
    <row r="19" spans="1:11" ht="18" customHeight="1">
      <c r="A19" s="107" t="s">
        <v>120</v>
      </c>
      <c r="B19" s="52"/>
      <c r="C19" s="455">
        <v>0</v>
      </c>
      <c r="D19" s="456">
        <v>0</v>
      </c>
      <c r="E19" s="457">
        <v>0</v>
      </c>
      <c r="F19" s="659"/>
      <c r="G19" s="29"/>
      <c r="I19" s="406">
        <f>C19</f>
        <v>0</v>
      </c>
      <c r="J19" s="406">
        <f>D19</f>
        <v>0</v>
      </c>
      <c r="K19" s="406">
        <f>E19</f>
        <v>0</v>
      </c>
    </row>
    <row r="20" spans="1:11" ht="18" customHeight="1">
      <c r="A20" s="107" t="s">
        <v>121</v>
      </c>
      <c r="B20" s="52"/>
      <c r="C20" s="403">
        <v>0</v>
      </c>
      <c r="D20" s="404">
        <v>0</v>
      </c>
      <c r="E20" s="405">
        <v>15.99</v>
      </c>
      <c r="F20" s="659"/>
      <c r="G20" s="29"/>
      <c r="I20" s="406">
        <f>C20</f>
        <v>0</v>
      </c>
      <c r="J20" s="406">
        <f>D20</f>
        <v>0</v>
      </c>
      <c r="K20" s="406">
        <f>E20</f>
        <v>15.99</v>
      </c>
    </row>
    <row r="21" spans="1:11" ht="18" customHeight="1">
      <c r="A21" s="107" t="s">
        <v>122</v>
      </c>
      <c r="B21" s="53"/>
      <c r="C21" s="455">
        <v>16.061797086666669</v>
      </c>
      <c r="D21" s="456">
        <v>20.07724635833333</v>
      </c>
      <c r="E21" s="457">
        <v>25.096557947916668</v>
      </c>
      <c r="F21" s="659"/>
      <c r="G21" s="29"/>
      <c r="I21" s="406">
        <f>C21</f>
        <v>16.061797086666669</v>
      </c>
      <c r="J21" s="406">
        <f>D21</f>
        <v>20.07724635833333</v>
      </c>
      <c r="K21" s="406">
        <f>E21</f>
        <v>25.096557947916668</v>
      </c>
    </row>
    <row r="22" spans="1:11" ht="18" customHeight="1">
      <c r="A22" s="107" t="s">
        <v>123</v>
      </c>
      <c r="B22" s="52"/>
      <c r="C22" s="403">
        <v>11.56328841689489</v>
      </c>
      <c r="D22" s="404">
        <v>13.039497446998871</v>
      </c>
      <c r="E22" s="405">
        <v>14.75790247400408</v>
      </c>
      <c r="F22" s="659"/>
      <c r="G22" s="29"/>
      <c r="I22" s="406">
        <f>C22</f>
        <v>11.56328841689489</v>
      </c>
      <c r="J22" s="406">
        <f>D22</f>
        <v>13.039497446998871</v>
      </c>
      <c r="K22" s="406">
        <f>E22</f>
        <v>14.75790247400408</v>
      </c>
    </row>
    <row r="23" spans="1:11" ht="18" customHeight="1">
      <c r="A23" s="107" t="s">
        <v>124</v>
      </c>
      <c r="B23" s="52"/>
      <c r="C23" s="403">
        <v>22</v>
      </c>
      <c r="D23" s="404">
        <v>22.25</v>
      </c>
      <c r="E23" s="405">
        <v>22.25</v>
      </c>
      <c r="F23" s="659"/>
      <c r="G23" s="29"/>
      <c r="I23" s="406">
        <f>C23</f>
        <v>22</v>
      </c>
      <c r="J23" s="406">
        <f>D23</f>
        <v>22.25</v>
      </c>
      <c r="K23" s="406">
        <f>E23</f>
        <v>22.25</v>
      </c>
    </row>
    <row r="24" spans="1:11" ht="18" customHeight="1">
      <c r="A24" s="107" t="s">
        <v>125</v>
      </c>
      <c r="B24" s="54"/>
      <c r="C24" s="403">
        <v>9.0871701444825277</v>
      </c>
      <c r="D24" s="404">
        <v>9.9398824360839946</v>
      </c>
      <c r="E24" s="405">
        <v>8.4178619975615341</v>
      </c>
      <c r="F24" s="659"/>
      <c r="G24" s="29"/>
      <c r="I24" s="406">
        <f>C24</f>
        <v>9.0871701444825277</v>
      </c>
      <c r="J24" s="406">
        <f>D24</f>
        <v>9.9398824360839946</v>
      </c>
      <c r="K24" s="406">
        <f>E24</f>
        <v>8.4178619975615341</v>
      </c>
    </row>
    <row r="25" spans="1:11" ht="18" customHeight="1">
      <c r="A25" s="107" t="s">
        <v>126</v>
      </c>
      <c r="B25" s="54"/>
      <c r="C25" s="403">
        <v>14</v>
      </c>
      <c r="D25" s="404">
        <v>14</v>
      </c>
      <c r="E25" s="405">
        <v>14</v>
      </c>
      <c r="F25" s="659"/>
      <c r="G25" s="29"/>
      <c r="I25" s="406">
        <f>C25</f>
        <v>14</v>
      </c>
      <c r="J25" s="406">
        <f>D25</f>
        <v>14</v>
      </c>
      <c r="K25" s="406">
        <f>E25</f>
        <v>14</v>
      </c>
    </row>
    <row r="26" spans="1:11" ht="18" customHeight="1">
      <c r="A26" s="107" t="s">
        <v>127</v>
      </c>
      <c r="B26" s="53"/>
      <c r="C26" s="403">
        <v>4.3959741704137434</v>
      </c>
      <c r="D26" s="404">
        <v>5.7688493845177211</v>
      </c>
      <c r="E26" s="405">
        <v>6.6563646744435241</v>
      </c>
      <c r="F26" s="659"/>
      <c r="G26" s="29"/>
      <c r="I26" s="406">
        <f>C26</f>
        <v>4.3959741704137434</v>
      </c>
      <c r="J26" s="406">
        <f>D26</f>
        <v>5.7688493845177211</v>
      </c>
      <c r="K26" s="406">
        <f>E26</f>
        <v>6.6563646744435241</v>
      </c>
    </row>
    <row r="27" spans="1:11" ht="18" customHeight="1" thickBot="1">
      <c r="A27" s="107" t="s">
        <v>128</v>
      </c>
      <c r="B27" s="52"/>
      <c r="C27" s="407">
        <v>6.6538567336982331</v>
      </c>
      <c r="D27" s="408">
        <v>8.3960170492564252</v>
      </c>
      <c r="E27" s="409">
        <v>10.89547678839484</v>
      </c>
      <c r="F27" s="659"/>
      <c r="G27" s="29"/>
      <c r="I27" s="406">
        <f>C27</f>
        <v>6.6538567336982331</v>
      </c>
      <c r="J27" s="406">
        <f>D27</f>
        <v>8.3960170492564252</v>
      </c>
      <c r="K27" s="406">
        <f>E27</f>
        <v>10.89547678839484</v>
      </c>
    </row>
    <row r="28" spans="1:11" ht="18" customHeight="1" thickBot="1">
      <c r="A28" s="105" t="s">
        <v>129</v>
      </c>
      <c r="B28" s="410">
        <f>SUM(B13:B27)</f>
        <v>0</v>
      </c>
      <c r="C28" s="411">
        <f>SUM(C13:C27)</f>
        <v>182.37190427854594</v>
      </c>
      <c r="D28" s="412">
        <f>SUM(D13:D27)</f>
        <v>230.12181940638035</v>
      </c>
      <c r="E28" s="413">
        <f>SUM(E13:E27)</f>
        <v>298.62813845375143</v>
      </c>
      <c r="F28" s="659"/>
      <c r="G28" s="29"/>
      <c r="I28" s="414">
        <f>SUM(I13:I27)</f>
        <v>182.37190427854594</v>
      </c>
      <c r="J28" s="414">
        <f>SUM(J13:J27)</f>
        <v>230.12181940638035</v>
      </c>
      <c r="K28" s="414">
        <f>SUM(K13:K27)</f>
        <v>298.62813845375143</v>
      </c>
    </row>
    <row r="29" spans="1:11">
      <c r="A29" s="47"/>
      <c r="B29" s="50"/>
      <c r="C29" s="205"/>
      <c r="D29" s="195"/>
      <c r="E29" s="196"/>
      <c r="F29" s="659"/>
      <c r="G29" s="29"/>
      <c r="I29" s="291"/>
      <c r="J29" s="291"/>
      <c r="K29" s="291"/>
    </row>
    <row r="30" spans="1:11" ht="18" customHeight="1">
      <c r="A30" s="106" t="s">
        <v>130</v>
      </c>
      <c r="B30" s="50"/>
      <c r="C30" s="205"/>
      <c r="D30" s="195"/>
      <c r="E30" s="196"/>
      <c r="F30" s="659"/>
      <c r="G30" s="29"/>
      <c r="I30" s="291"/>
      <c r="J30" s="291"/>
      <c r="K30" s="291"/>
    </row>
    <row r="31" spans="1:11" ht="18" customHeight="1">
      <c r="A31" s="107" t="s">
        <v>131</v>
      </c>
      <c r="B31" s="55"/>
      <c r="C31" s="458">
        <v>0.74456845619080969</v>
      </c>
      <c r="D31" s="459">
        <v>0.97564142535347476</v>
      </c>
      <c r="E31" s="460">
        <v>1.335088266273176</v>
      </c>
      <c r="F31" s="659"/>
      <c r="G31" s="29"/>
      <c r="I31" s="461">
        <f>C31</f>
        <v>0.74456845619080969</v>
      </c>
      <c r="J31" s="461">
        <f>D31</f>
        <v>0.97564142535347476</v>
      </c>
      <c r="K31" s="461">
        <f>E31</f>
        <v>1.335088266273176</v>
      </c>
    </row>
    <row r="32" spans="1:11" ht="18" customHeight="1">
      <c r="A32" s="107" t="s">
        <v>132</v>
      </c>
      <c r="B32" s="56"/>
      <c r="C32" s="462">
        <v>5.076533574707355</v>
      </c>
      <c r="D32" s="463">
        <v>6.6426981881809022</v>
      </c>
      <c r="E32" s="464">
        <v>10.0720586349247</v>
      </c>
      <c r="F32" s="659"/>
      <c r="G32" s="29"/>
      <c r="I32" s="461">
        <f>C32</f>
        <v>5.076533574707355</v>
      </c>
      <c r="J32" s="461">
        <f>D32</f>
        <v>6.6426981881809022</v>
      </c>
      <c r="K32" s="461">
        <f>E32</f>
        <v>10.0720586349247</v>
      </c>
    </row>
    <row r="33" spans="1:11" ht="18" customHeight="1">
      <c r="A33" s="107" t="s">
        <v>133</v>
      </c>
      <c r="B33" s="57"/>
      <c r="C33" s="458">
        <v>2.6074747116237811</v>
      </c>
      <c r="D33" s="459">
        <v>3.9864276841171269</v>
      </c>
      <c r="E33" s="460">
        <v>4.6759041703637987</v>
      </c>
      <c r="F33" s="659"/>
      <c r="G33" s="29"/>
      <c r="I33" s="461">
        <f>C33</f>
        <v>2.6074747116237811</v>
      </c>
      <c r="J33" s="461">
        <f>D33</f>
        <v>3.9864276841171269</v>
      </c>
      <c r="K33" s="461">
        <f>E33</f>
        <v>4.6759041703637987</v>
      </c>
    </row>
    <row r="34" spans="1:11" ht="18" customHeight="1">
      <c r="A34" s="107" t="s">
        <v>134</v>
      </c>
      <c r="B34" s="58"/>
      <c r="C34" s="462">
        <v>47.587379254144359</v>
      </c>
      <c r="D34" s="463">
        <v>53.66254718572614</v>
      </c>
      <c r="E34" s="464">
        <v>60.734444796862952</v>
      </c>
      <c r="F34" s="659"/>
      <c r="G34" s="29"/>
      <c r="I34" s="461">
        <f>C34</f>
        <v>47.587379254144359</v>
      </c>
      <c r="J34" s="461">
        <f>D34</f>
        <v>53.66254718572614</v>
      </c>
      <c r="K34" s="461">
        <f>E34</f>
        <v>60.734444796862952</v>
      </c>
    </row>
    <row r="35" spans="1:11" ht="18" customHeight="1">
      <c r="A35" s="107" t="s">
        <v>135</v>
      </c>
      <c r="B35" s="55"/>
      <c r="C35" s="458">
        <v>1.45</v>
      </c>
      <c r="D35" s="459">
        <v>1.9</v>
      </c>
      <c r="E35" s="460">
        <v>2.6</v>
      </c>
      <c r="F35" s="659"/>
      <c r="G35" s="29"/>
      <c r="I35" s="461">
        <f>C35</f>
        <v>1.45</v>
      </c>
      <c r="J35" s="461">
        <f>D35</f>
        <v>1.9</v>
      </c>
      <c r="K35" s="461">
        <f>E35</f>
        <v>2.6</v>
      </c>
    </row>
    <row r="36" spans="1:11" ht="18" customHeight="1">
      <c r="A36" s="107" t="s">
        <v>136</v>
      </c>
      <c r="B36" s="58"/>
      <c r="C36" s="462">
        <v>30.020075697707892</v>
      </c>
      <c r="D36" s="463">
        <v>33.852541448939391</v>
      </c>
      <c r="E36" s="464">
        <v>38.313785269049063</v>
      </c>
      <c r="F36" s="659"/>
      <c r="G36" s="29"/>
      <c r="I36" s="461">
        <f>C36</f>
        <v>30.020075697707892</v>
      </c>
      <c r="J36" s="461">
        <f>D36</f>
        <v>33.852541448939391</v>
      </c>
      <c r="K36" s="461">
        <f>E36</f>
        <v>38.313785269049063</v>
      </c>
    </row>
    <row r="37" spans="1:11" ht="18" customHeight="1">
      <c r="A37" s="107" t="s">
        <v>137</v>
      </c>
      <c r="B37" s="55"/>
      <c r="C37" s="458">
        <v>1.326266666666666</v>
      </c>
      <c r="D37" s="459">
        <v>1.737866666666666</v>
      </c>
      <c r="E37" s="460">
        <v>2.378133333333333</v>
      </c>
      <c r="F37" s="659"/>
      <c r="G37" s="29"/>
      <c r="I37" s="461">
        <f>C37</f>
        <v>1.326266666666666</v>
      </c>
      <c r="J37" s="461">
        <f>D37</f>
        <v>1.737866666666666</v>
      </c>
      <c r="K37" s="461">
        <f>E37</f>
        <v>2.378133333333333</v>
      </c>
    </row>
    <row r="38" spans="1:11" ht="18" customHeight="1" thickBot="1">
      <c r="A38" s="107" t="s">
        <v>138</v>
      </c>
      <c r="B38" s="56"/>
      <c r="C38" s="462">
        <v>70.103999999999985</v>
      </c>
      <c r="D38" s="463">
        <v>80.656499999999994</v>
      </c>
      <c r="E38" s="464">
        <v>75.380250000000004</v>
      </c>
      <c r="F38" s="659"/>
      <c r="G38" s="29"/>
      <c r="I38" s="461">
        <f>C38</f>
        <v>70.103999999999985</v>
      </c>
      <c r="J38" s="461">
        <f>D38</f>
        <v>80.656499999999994</v>
      </c>
      <c r="K38" s="461">
        <f>E38</f>
        <v>75.380250000000004</v>
      </c>
    </row>
    <row r="39" spans="1:11" ht="18" customHeight="1" thickBot="1">
      <c r="A39" s="105" t="s">
        <v>139</v>
      </c>
      <c r="B39" s="410">
        <f>SUM(B31:B38)</f>
        <v>0</v>
      </c>
      <c r="C39" s="445">
        <f>SUM(C31:C38)</f>
        <v>158.91629836104084</v>
      </c>
      <c r="D39" s="446">
        <f>SUM(D31:D38)</f>
        <v>183.41422259898371</v>
      </c>
      <c r="E39" s="447">
        <f>SUM(E31:E38)</f>
        <v>195.48966447080704</v>
      </c>
      <c r="F39" s="659"/>
      <c r="G39" s="29"/>
      <c r="I39" s="414">
        <f>SUM(I31:I38)</f>
        <v>158.91629836104084</v>
      </c>
      <c r="J39" s="414">
        <f>SUM(J31:J38)</f>
        <v>183.41422259898371</v>
      </c>
      <c r="K39" s="414">
        <f>SUM(K31:K38)</f>
        <v>195.48966447080704</v>
      </c>
    </row>
    <row r="40" spans="1:11" ht="18" customHeight="1" thickBot="1">
      <c r="A40" s="124" t="s">
        <v>166</v>
      </c>
      <c r="B40" s="30"/>
      <c r="C40" s="298"/>
      <c r="D40" s="299"/>
      <c r="E40" s="300"/>
      <c r="F40" s="659"/>
      <c r="G40" s="29"/>
      <c r="I40" s="291"/>
      <c r="J40" s="291"/>
      <c r="K40" s="291"/>
    </row>
    <row r="41" spans="1:11" ht="18" customHeight="1" thickBot="1">
      <c r="A41" s="451" t="s">
        <v>141</v>
      </c>
      <c r="B41" s="448">
        <f>B28+B39+B40</f>
        <v>0</v>
      </c>
      <c r="C41" s="465">
        <f>C28+C39+C40</f>
        <v>341.28820263958676</v>
      </c>
      <c r="D41" s="466">
        <f>D28+D39+D40</f>
        <v>413.53604200536404</v>
      </c>
      <c r="E41" s="467">
        <f>E28+E39+E40</f>
        <v>494.11780292455848</v>
      </c>
      <c r="F41" s="659"/>
      <c r="G41" s="29"/>
      <c r="I41" s="414">
        <f>I28+I39+I40</f>
        <v>341.28820263958676</v>
      </c>
      <c r="J41" s="414">
        <f>J28+J39+J40</f>
        <v>413.53604200536404</v>
      </c>
      <c r="K41" s="414">
        <f>K28+K39+K40</f>
        <v>494.11780292455848</v>
      </c>
    </row>
    <row r="42" spans="1:11" ht="13.5" customHeight="1" thickBot="1">
      <c r="A42" s="31"/>
      <c r="B42" s="14"/>
      <c r="C42" s="279"/>
      <c r="D42" s="280"/>
      <c r="E42" s="281"/>
      <c r="F42" s="659"/>
      <c r="G42" s="29"/>
      <c r="I42" s="291"/>
      <c r="J42" s="291"/>
      <c r="K42" s="291"/>
    </row>
    <row r="43" spans="1:11" ht="18" customHeight="1">
      <c r="A43" s="426" t="s">
        <v>142</v>
      </c>
      <c r="B43" s="32"/>
      <c r="C43" s="282"/>
      <c r="D43" s="283"/>
      <c r="E43" s="284"/>
      <c r="F43" s="659"/>
      <c r="G43" s="29"/>
      <c r="I43" s="292"/>
      <c r="J43" s="292"/>
      <c r="K43" s="293"/>
    </row>
    <row r="44" spans="1:11" ht="18" customHeight="1">
      <c r="A44" s="427" t="s">
        <v>143</v>
      </c>
      <c r="B44" s="428">
        <f>B9-B28</f>
        <v>0</v>
      </c>
      <c r="C44" s="468">
        <f>C9-C28</f>
        <v>-0.45190427854595328</v>
      </c>
      <c r="D44" s="469">
        <f>D9-D28</f>
        <v>91.918180593619667</v>
      </c>
      <c r="E44" s="470">
        <f>E9-E28</f>
        <v>195.50186154624856</v>
      </c>
      <c r="F44" s="659"/>
      <c r="G44" s="29"/>
      <c r="I44" s="471">
        <f>I9-I28</f>
        <v>-81.581904278545935</v>
      </c>
      <c r="J44" s="471">
        <f>J9-J28</f>
        <v>-16.241819406380358</v>
      </c>
      <c r="K44" s="470">
        <f>K9-K28</f>
        <v>70.121861546248567</v>
      </c>
    </row>
    <row r="45" spans="1:11" ht="18" customHeight="1" thickBot="1">
      <c r="A45" s="432" t="s">
        <v>144</v>
      </c>
      <c r="B45" s="433">
        <f>B9-B41</f>
        <v>0</v>
      </c>
      <c r="C45" s="472">
        <f>C9-C41</f>
        <v>-159.36820263958677</v>
      </c>
      <c r="D45" s="473">
        <f>D9-D41</f>
        <v>-91.496042005364018</v>
      </c>
      <c r="E45" s="474">
        <f>E9-E41</f>
        <v>1.2197075441520155E-2</v>
      </c>
      <c r="F45" s="659"/>
      <c r="G45" s="29"/>
      <c r="I45" s="475">
        <f>I9-I41</f>
        <v>-240.49820263958674</v>
      </c>
      <c r="J45" s="475">
        <f>J9-J41</f>
        <v>-199.65604200536404</v>
      </c>
      <c r="K45" s="474">
        <f>K9-K41</f>
        <v>-125.36780292455848</v>
      </c>
    </row>
    <row r="46" spans="1:11" ht="13.5" customHeight="1" thickBot="1">
      <c r="A46" s="25"/>
      <c r="B46" s="14"/>
      <c r="C46" s="285"/>
      <c r="D46" s="286"/>
      <c r="E46" s="287"/>
      <c r="F46" s="659"/>
      <c r="G46" s="29"/>
      <c r="I46" s="291"/>
      <c r="J46" s="291"/>
      <c r="K46" s="291"/>
    </row>
    <row r="47" spans="1:11" ht="18" customHeight="1">
      <c r="A47" s="437" t="s">
        <v>145</v>
      </c>
      <c r="B47" s="33"/>
      <c r="C47" s="288"/>
      <c r="D47" s="283"/>
      <c r="E47" s="289"/>
      <c r="F47" s="659"/>
      <c r="G47" s="29"/>
      <c r="I47" s="292"/>
      <c r="J47" s="292"/>
      <c r="K47" s="293"/>
    </row>
    <row r="48" spans="1:11" ht="18" customHeight="1">
      <c r="A48" s="123" t="s">
        <v>146</v>
      </c>
      <c r="B48" s="428" t="e">
        <f>ROUND((B28)/B8,2)</f>
        <v>#DIV/0!</v>
      </c>
      <c r="C48" s="468">
        <f>ROUND((C28)/C8,2)</f>
        <v>48.1</v>
      </c>
      <c r="D48" s="469">
        <f>ROUND((D28)/D8,2)</f>
        <v>60.7</v>
      </c>
      <c r="E48" s="470">
        <f>ROUND((E28)/E8,2)</f>
        <v>78.77</v>
      </c>
      <c r="F48" s="659"/>
      <c r="G48" s="29"/>
      <c r="I48" s="471">
        <f>ROUND((I28)/I8,2)</f>
        <v>48.1</v>
      </c>
      <c r="J48" s="471">
        <f>ROUND((J28)/J8,2)</f>
        <v>60.7</v>
      </c>
      <c r="K48" s="470">
        <f>ROUND((K28)/K8,2)</f>
        <v>78.77</v>
      </c>
    </row>
    <row r="49" spans="1:11" ht="18" customHeight="1" thickBot="1">
      <c r="A49" s="438" t="s">
        <v>147</v>
      </c>
      <c r="B49" s="433" t="e">
        <f>ROUND(B41/B8,2)</f>
        <v>#DIV/0!</v>
      </c>
      <c r="C49" s="472">
        <f>ROUND(C41/C8,2)</f>
        <v>90.02</v>
      </c>
      <c r="D49" s="473">
        <f>ROUND(D41/D8,2)</f>
        <v>109.08</v>
      </c>
      <c r="E49" s="474">
        <f>ROUND(E41/E8,2)</f>
        <v>130.33000000000001</v>
      </c>
      <c r="F49" s="659"/>
      <c r="G49" s="29"/>
      <c r="I49" s="475">
        <f>ROUND(I41/I8,2)</f>
        <v>90.02</v>
      </c>
      <c r="J49" s="475">
        <f>ROUND(J41/J8,2)</f>
        <v>109.08</v>
      </c>
      <c r="K49" s="474">
        <f>ROUND(K41/K8,2)</f>
        <v>130.33000000000001</v>
      </c>
    </row>
    <row r="50" spans="1:11" ht="13.5" customHeight="1" thickBot="1">
      <c r="A50" s="25"/>
      <c r="B50" s="34"/>
      <c r="C50" s="285"/>
      <c r="D50" s="286"/>
      <c r="E50" s="287"/>
      <c r="F50" s="659"/>
      <c r="G50" s="29"/>
      <c r="I50" s="291"/>
      <c r="J50" s="291"/>
      <c r="K50" s="291"/>
    </row>
    <row r="51" spans="1:11" ht="18" customHeight="1">
      <c r="A51" s="437" t="s">
        <v>148</v>
      </c>
      <c r="B51" s="33"/>
      <c r="C51" s="288"/>
      <c r="D51" s="283"/>
      <c r="E51" s="289"/>
      <c r="F51" s="659"/>
      <c r="G51" s="29"/>
      <c r="I51" s="292"/>
      <c r="J51" s="301"/>
      <c r="K51" s="292"/>
    </row>
    <row r="52" spans="1:11" ht="18" customHeight="1">
      <c r="A52" s="123" t="s">
        <v>146</v>
      </c>
      <c r="B52" s="428" t="e">
        <f>ROUND((B28)/B7,2)</f>
        <v>#DIV/0!</v>
      </c>
      <c r="C52" s="468">
        <f>ROUND((C28)/C7,2)</f>
        <v>3.8</v>
      </c>
      <c r="D52" s="469">
        <f>ROUND((D28)/D7,2)</f>
        <v>2.71</v>
      </c>
      <c r="E52" s="470">
        <f>ROUND((E28)/E7,2)</f>
        <v>2.29</v>
      </c>
      <c r="F52" s="659"/>
      <c r="G52" s="29"/>
      <c r="I52" s="471">
        <f>ROUND((I28)/I7,2)</f>
        <v>6.86</v>
      </c>
      <c r="J52" s="469">
        <f>ROUND((J28)/J7,2)</f>
        <v>4.08</v>
      </c>
      <c r="K52" s="471">
        <f>ROUND((K28)/K7,2)</f>
        <v>3.07</v>
      </c>
    </row>
    <row r="53" spans="1:11" ht="18" customHeight="1" thickBot="1">
      <c r="A53" s="438" t="s">
        <v>147</v>
      </c>
      <c r="B53" s="433" t="e">
        <f>ROUND(B41/B7,2)</f>
        <v>#DIV/0!</v>
      </c>
      <c r="C53" s="472">
        <f>ROUND(C41/C7,2)</f>
        <v>7.11</v>
      </c>
      <c r="D53" s="473">
        <f>ROUND(D41/D7,2)</f>
        <v>4.87</v>
      </c>
      <c r="E53" s="474">
        <f>ROUND(E41/E7,2)</f>
        <v>3.79</v>
      </c>
      <c r="F53" s="659"/>
      <c r="G53" s="29"/>
      <c r="I53" s="475">
        <f>ROUND(I41/I7,2)</f>
        <v>12.84</v>
      </c>
      <c r="J53" s="473">
        <f>ROUND(J41/J7,2)</f>
        <v>7.33</v>
      </c>
      <c r="K53" s="475">
        <f>ROUND(K41/K7,2)</f>
        <v>5.08</v>
      </c>
    </row>
    <row r="54" spans="1:11" ht="16.5" customHeight="1" thickBot="1">
      <c r="A54" s="35"/>
      <c r="B54" s="13"/>
      <c r="C54" s="280"/>
      <c r="D54" s="280"/>
      <c r="E54" s="280"/>
      <c r="F54" s="659"/>
    </row>
    <row r="55" spans="1:11" ht="18" customHeight="1">
      <c r="A55" s="426" t="s">
        <v>149</v>
      </c>
      <c r="B55" s="44"/>
      <c r="C55" s="290"/>
      <c r="D55" s="290"/>
      <c r="E55" s="290"/>
      <c r="F55" s="659"/>
    </row>
    <row r="56" spans="1:11" ht="18" customHeight="1">
      <c r="A56" s="427" t="s">
        <v>150</v>
      </c>
      <c r="B56" s="45"/>
      <c r="C56" s="476">
        <f>I7</f>
        <v>26.58522</v>
      </c>
      <c r="D56" s="476">
        <f>J7</f>
        <v>56.41254</v>
      </c>
      <c r="E56" s="476">
        <f>K7</f>
        <v>97.263000000000005</v>
      </c>
      <c r="F56" s="659"/>
    </row>
    <row r="57" spans="1:11" ht="18" customHeight="1">
      <c r="A57" s="427" t="s">
        <v>151</v>
      </c>
      <c r="B57" s="45"/>
      <c r="C57" s="476">
        <f>I44</f>
        <v>-81.581904278545935</v>
      </c>
      <c r="D57" s="476">
        <f>J44</f>
        <v>-16.241819406380358</v>
      </c>
      <c r="E57" s="476">
        <f>K44</f>
        <v>70.121861546248567</v>
      </c>
      <c r="F57" s="659"/>
    </row>
    <row r="58" spans="1:11" ht="18" customHeight="1" thickBot="1">
      <c r="A58" s="432" t="s">
        <v>152</v>
      </c>
      <c r="B58" s="46"/>
      <c r="C58" s="477">
        <f>I45</f>
        <v>-240.49820263958674</v>
      </c>
      <c r="D58" s="477">
        <f>J45</f>
        <v>-199.65604200536404</v>
      </c>
      <c r="E58" s="477">
        <f>K45</f>
        <v>-125.36780292455848</v>
      </c>
      <c r="F58" s="662"/>
    </row>
    <row r="59" spans="1:11" ht="18" customHeight="1">
      <c r="A59" s="441" t="s">
        <v>153</v>
      </c>
      <c r="B59" s="17"/>
      <c r="C59" s="17"/>
      <c r="D59" s="17"/>
      <c r="E59" s="17"/>
    </row>
    <row r="60" spans="1:11">
      <c r="A60" s="17"/>
      <c r="B60" s="17"/>
      <c r="C60" s="17"/>
      <c r="D60" s="17"/>
      <c r="E60" s="17"/>
    </row>
    <row r="61" spans="1:11">
      <c r="A61" s="17"/>
      <c r="B61" s="17"/>
      <c r="C61" s="273"/>
      <c r="D61" s="273"/>
      <c r="E61" s="273"/>
    </row>
    <row r="62" spans="1:11" ht="15.75" customHeight="1">
      <c r="A62" s="37"/>
      <c r="B62" s="36"/>
      <c r="C62" s="36"/>
      <c r="D62" s="36"/>
      <c r="E62" s="36"/>
    </row>
    <row r="63" spans="1:11" ht="15.75" customHeight="1">
      <c r="A63" s="37"/>
      <c r="B63" s="36"/>
      <c r="C63" s="36"/>
      <c r="D63" s="36"/>
      <c r="E63" s="36"/>
    </row>
  </sheetData>
  <mergeCells count="2">
    <mergeCell ref="F3:F58"/>
    <mergeCell ref="I4:K4"/>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Sask. Agriculture &amp; Food</dc:creator>
  <cp:keywords/>
  <dc:description/>
  <cp:lastModifiedBy>Slade, Peter</cp:lastModifiedBy>
  <cp:revision/>
  <dcterms:created xsi:type="dcterms:W3CDTF">2001-01-29T14:38:03Z</dcterms:created>
  <dcterms:modified xsi:type="dcterms:W3CDTF">2026-08-17T03:05:43Z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0x01010063364664D0FAE840834E12CF41B080CC</vt:lpwstr>
  </property>
  <property fmtid="{D5CDD505-2E9C-101B-9397-08002B2CF9AE}" pid="3" name="_dlc_DocIdItemGuid">
    <vt:lpwstr>c8cc27a6-b412-425f-ab2a-6f5595928c28</vt:lpwstr>
  </property>
  <property fmtid="{D5CDD505-2E9C-101B-9397-08002B2CF9AE}" pid="4" name="MediaServiceImageTags">
    <vt:lpwstr/>
  </property>
</Properties>
</file>